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'Inputs'!$B$5:$M$45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#,##0;[Red]-#,##0"/>
    <numFmt numFmtId="166" formatCode="&quot;AED&quot; #,##0;[Red]&quot;AED&quot; -#,##0"/>
    <numFmt numFmtId="167" formatCode="0%;[Red]-0%"/>
    <numFmt numFmtId="168" formatCode="0.0"/>
    <numFmt numFmtId="169" formatCode="0&quot;  / &quot;100"/>
  </numFmts>
  <fonts count="19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4"/>
    </font>
    <font>
      <name val="Calibri"/>
      <b val="1"/>
      <color rgb="006B6B6B"/>
      <sz val="10"/>
    </font>
    <font>
      <name val="Calibri"/>
      <b val="1"/>
      <color rgb="001A1A1A"/>
      <sz val="28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6" fillId="3" borderId="0" applyAlignment="1" pivotButton="0" quotePrefix="0" xfId="0">
      <alignment horizontal="left" vertical="center" indent="1"/>
    </xf>
    <xf numFmtId="169" fontId="17" fillId="3" borderId="0" applyAlignment="1" pivotButton="0" quotePrefix="0" xfId="0">
      <alignment horizontal="left" vertical="center" indent="1"/>
    </xf>
    <xf numFmtId="0" fontId="15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5" fontId="18" fillId="3" borderId="0" applyAlignment="1" pivotButton="0" quotePrefix="0" xfId="0">
      <alignment horizontal="left" vertical="center" indent="1"/>
    </xf>
    <xf numFmtId="168" fontId="18" fillId="3" borderId="0" applyAlignment="1" pivotButton="0" quotePrefix="0" xfId="0">
      <alignment horizontal="left" vertical="center" indent="1"/>
    </xf>
    <xf numFmtId="166" fontId="18" fillId="3" borderId="0" applyAlignment="1" pivotButton="0" quotePrefix="0" xfId="0">
      <alignment horizontal="left" vertical="center" indent="1"/>
    </xf>
    <xf numFmtId="167" fontId="18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" fontId="8" fillId="6" borderId="2" pivotButton="0" quotePrefix="0" xfId="0"/>
    <xf numFmtId="166" fontId="8" fillId="6" borderId="2" pivotButton="0" quotePrefix="0" xfId="0"/>
    <xf numFmtId="0" fontId="3" fillId="0" borderId="2" pivotButton="0" quotePrefix="0" xfId="0"/>
    <xf numFmtId="0" fontId="0" fillId="0" borderId="2" pivotButton="0" quotePrefix="0" xfId="0"/>
    <xf numFmtId="167" fontId="0" fillId="0" borderId="2" pivotButton="0" quotePrefix="0" xfId="0"/>
    <xf numFmtId="168" fontId="0" fillId="0" borderId="2" pivotButton="0" quotePrefix="0" xfId="0"/>
    <xf numFmtId="0" fontId="3" fillId="0" borderId="0" pivotButton="0" quotePrefix="0" xfId="0"/>
    <xf numFmtId="1" fontId="15" fillId="0" borderId="0" pivotButton="0" quotePrefix="0" xfId="0"/>
    <xf numFmtId="0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8" fontId="0" fillId="0" borderId="2" applyAlignment="1" pivotButton="0" quotePrefix="0" xfId="0">
      <alignment horizontal="left" vertical="center" wrapText="1" indent="1"/>
    </xf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64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'Calc'!$B$6:$B$10</f>
            </numRef>
          </cat>
          <val>
            <numRef>
              <f>'Calc'!$E$6:$E$10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;[Red]-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'Calc'!$B$15:$B$27</f>
            </numRef>
          </cat>
          <val>
            <numRef>
              <f>'Calc'!$E$15:$E$27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%;[Red]-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38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6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Store Launch Dashboard</t>
        </is>
      </c>
    </row>
    <row r="2" ht="18" customHeight="1">
      <c r="A2" s="2" t="inlineStr">
        <is>
          <t>Phase progress · workstream health · risk register · go / no-go score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LAUNCH READINESS</t>
        </is>
      </c>
    </row>
    <row r="5" ht="18" customHeight="1">
      <c r="B5" s="5" t="inlineStr">
        <is>
          <t>LAUNCH READINESS SCORE (0-100)</t>
        </is>
      </c>
    </row>
    <row r="6" ht="44" customHeight="1">
      <c r="B6" s="6">
        <f>Calc!C43</f>
        <v/>
      </c>
      <c r="G6" s="7">
        <f>IF(Calc!C43&gt;=80,"Strong",IF(Calc!C43&gt;=60,"Healthy",IF(Calc!C43&gt;=40,"Watch",IF(Calc!C43&gt;=0,"Critical",""))))</f>
        <v/>
      </c>
    </row>
    <row r="7" ht="6" customHeight="1"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9" ht="22" customHeight="1">
      <c r="A9" s="4" t="inlineStr">
        <is>
          <t>HEADLINE KPIS</t>
        </is>
      </c>
    </row>
    <row r="10" ht="16" customHeight="1">
      <c r="A10" s="8" t="inlineStr">
        <is>
          <t>TASKS TOTAL</t>
        </is>
      </c>
      <c r="E10" s="8" t="inlineStr">
        <is>
          <t>COMPLETE</t>
        </is>
      </c>
      <c r="I10" s="8" t="inlineStr">
        <is>
          <t>IN PROGRESS / BRIEFED</t>
        </is>
      </c>
      <c r="M10" s="8" t="inlineStr">
        <is>
          <t>BLOCKED</t>
        </is>
      </c>
    </row>
    <row r="11" ht="28" customHeight="1">
      <c r="A11" s="9">
        <f>COUNTA(Inputs!B6:B45)</f>
        <v/>
      </c>
      <c r="E11" s="9">
        <f>COUNTIF(Inputs!I6:I45,"Complete")</f>
        <v/>
      </c>
      <c r="I11" s="9">
        <f>COUNTIF(Inputs!I6:I45,"In progress")+COUNTIF(Inputs!I6:I45,"Briefed")</f>
        <v/>
      </c>
      <c r="M11" s="9">
        <f>COUNTIF(Inputs!I6:I45,"Blocked")</f>
        <v/>
      </c>
    </row>
    <row r="12" ht="10" customHeight="1">
      <c r="A12" s="3" t="n"/>
      <c r="B12" s="3" t="n"/>
      <c r="C12" s="3" t="n"/>
      <c r="E12" s="3" t="n"/>
      <c r="F12" s="3" t="n"/>
      <c r="G12" s="3" t="n"/>
      <c r="I12" s="3" t="n"/>
      <c r="J12" s="3" t="n"/>
      <c r="K12" s="3" t="n"/>
      <c r="M12" s="3" t="n"/>
      <c r="N12" s="3" t="n"/>
      <c r="O12" s="3" t="n"/>
    </row>
    <row r="13" ht="16" customHeight="1">
      <c r="A13" s="8" t="inlineStr">
        <is>
          <t>AVG RISK</t>
        </is>
      </c>
      <c r="E13" s="8" t="inlineStr">
        <is>
          <t>HIGH-RISK (≥4)</t>
        </is>
      </c>
      <c r="I13" s="8" t="inlineStr">
        <is>
          <t>TOTAL BUDGET</t>
        </is>
      </c>
      <c r="M13" s="8" t="inlineStr">
        <is>
          <t>% COMPLETE</t>
        </is>
      </c>
    </row>
    <row r="14" ht="28" customHeight="1">
      <c r="A14" s="10">
        <f>IFERROR(AVERAGE(Inputs!J6:J45),0)</f>
        <v/>
      </c>
      <c r="E14" s="9">
        <f>COUNTIF(Inputs!J6:J45,"&gt;=4")</f>
        <v/>
      </c>
      <c r="I14" s="11">
        <f>SUM(Inputs!L6:L45)</f>
        <v/>
      </c>
      <c r="M14" s="12">
        <f>IFERROR(COUNTIF(Inputs!I6:I45,"Complete")/COUNTA(Inputs!B6:B45),0)</f>
        <v/>
      </c>
    </row>
    <row r="15" ht="10" customHeight="1">
      <c r="A15" s="3" t="n"/>
      <c r="B15" s="3" t="n"/>
      <c r="C15" s="3" t="n"/>
      <c r="E15" s="3" t="n"/>
      <c r="F15" s="3" t="n"/>
      <c r="G15" s="3" t="n"/>
      <c r="I15" s="3" t="n"/>
      <c r="J15" s="3" t="n"/>
      <c r="K15" s="3" t="n"/>
      <c r="M15" s="3" t="n"/>
      <c r="N15" s="3" t="n"/>
      <c r="O15" s="3" t="n"/>
    </row>
    <row r="17" ht="22" customHeight="1">
      <c r="A17" s="4" t="inlineStr">
        <is>
          <t>PER-PHASE COMPLETION</t>
        </is>
      </c>
    </row>
    <row r="38" ht="22" customHeight="1">
      <c r="A38" s="4" t="inlineStr">
        <is>
          <t>PER-WORKSTREAM COMPLETION</t>
        </is>
      </c>
    </row>
    <row r="59" ht="22" customHeight="1">
      <c r="A59" s="4" t="inlineStr">
        <is>
          <t>MANAGEMENT CALL-OUTS</t>
        </is>
      </c>
    </row>
    <row r="60" ht="30" customHeight="1">
      <c r="B60" s="13" t="inlineStr">
        <is>
          <t>Are we go for launch?</t>
        </is>
      </c>
      <c r="C60" s="14">
        <f>IF(Calc!C43&gt;=85,"GO — readiness clears the bar.",IF(Calc!C43&gt;=70,"GO WITH CONDITIONS — close the open high-risk items first.","NO-GO — material gaps remain."))</f>
        <v/>
      </c>
    </row>
    <row r="61" ht="30" customHeight="1">
      <c r="B61" s="13" t="inlineStr">
        <is>
          <t>What is blocked?</t>
        </is>
      </c>
      <c r="C61" s="14">
        <f>IF(COUNTIF(Inputs!I6:I45,"Blocked")&gt;0,TEXT(COUNTIF(Inputs!I6:I45,"Blocked"),"0")&amp;" tasks are blocked — escalate today.","No blocked tasks.")</f>
        <v/>
      </c>
    </row>
    <row r="62" ht="30" customHeight="1">
      <c r="B62" s="13" t="inlineStr">
        <is>
          <t>Where is risk concentrated?</t>
        </is>
      </c>
      <c r="C62" s="14">
        <f>IFERROR("Highest-risk workstream: "&amp;INDEX(Calc!B15:B27,MATCH(MAX(Calc!F15:F27),Calc!F15:F27,0)),"")</f>
        <v/>
      </c>
    </row>
    <row r="63" ht="30" customHeight="1">
      <c r="B63" s="13" t="inlineStr">
        <is>
          <t>How healthy is the day-1 trade plan?</t>
        </is>
      </c>
      <c r="C63" s="14">
        <f>IF(COUNTIFS(Inputs!D6:D45,"Day-1 trade plan",Inputs!I6:I45,"Complete")=COUNTIF(Inputs!D6:D45,"Day-1 trade plan"),"Day-1 trade plan is fully ready.","Day-1 trade plan still has open tasks.")</f>
        <v/>
      </c>
    </row>
  </sheetData>
  <mergeCells count="30">
    <mergeCell ref="M11:O11"/>
    <mergeCell ref="A9:N9"/>
    <mergeCell ref="E10:G10"/>
    <mergeCell ref="M10:O10"/>
    <mergeCell ref="E13:G13"/>
    <mergeCell ref="C63:N63"/>
    <mergeCell ref="A59:N59"/>
    <mergeCell ref="M13:O13"/>
    <mergeCell ref="A1:N1"/>
    <mergeCell ref="B5:N5"/>
    <mergeCell ref="C60:N60"/>
    <mergeCell ref="E11:G11"/>
    <mergeCell ref="I14:K14"/>
    <mergeCell ref="A14:C14"/>
    <mergeCell ref="C61:N61"/>
    <mergeCell ref="G6:N6"/>
    <mergeCell ref="A10:C10"/>
    <mergeCell ref="M14:O14"/>
    <mergeCell ref="I10:K10"/>
    <mergeCell ref="A13:C13"/>
    <mergeCell ref="I13:K13"/>
    <mergeCell ref="A2:N2"/>
    <mergeCell ref="A17:N17"/>
    <mergeCell ref="I11:K11"/>
    <mergeCell ref="C62:N62"/>
    <mergeCell ref="A11:C11"/>
    <mergeCell ref="B6:F6"/>
    <mergeCell ref="E14:G14"/>
    <mergeCell ref="A4:N4"/>
    <mergeCell ref="A38:N3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5" t="inlineStr">
        <is>
          <t>Field</t>
        </is>
      </c>
      <c r="C5" s="15" t="inlineStr">
        <is>
          <t>Value</t>
        </is>
      </c>
    </row>
    <row r="6" ht="20" customHeight="1">
      <c r="B6" s="24" t="inlineStr">
        <is>
          <t>Workbook</t>
        </is>
      </c>
      <c r="C6" s="25" t="inlineStr">
        <is>
          <t>Store Launch Marketing Checklist</t>
        </is>
      </c>
    </row>
    <row r="7" ht="20" customHeight="1">
      <c r="B7" s="24" t="inlineStr">
        <is>
          <t>Prepared by</t>
        </is>
      </c>
      <c r="C7" s="25" t="inlineStr">
        <is>
          <t>Ashmo · Restaurant Growth Toolkit</t>
        </is>
      </c>
    </row>
    <row r="8" ht="20" customHeight="1">
      <c r="B8" s="24" t="inlineStr">
        <is>
          <t>Owner (accountable)</t>
        </is>
      </c>
      <c r="C8" s="25" t="inlineStr">
        <is>
          <t>Marketing Lead</t>
        </is>
      </c>
    </row>
    <row r="9" ht="20" customHeight="1">
      <c r="B9" s="24" t="inlineStr">
        <is>
          <t>Version</t>
        </is>
      </c>
      <c r="C9" s="25" t="inlineStr">
        <is>
          <t>2.0</t>
        </is>
      </c>
    </row>
    <row r="10" ht="20" customHeight="1">
      <c r="B10" s="24" t="inlineStr">
        <is>
          <t>Issued</t>
        </is>
      </c>
      <c r="C10" s="25" t="inlineStr">
        <is>
          <t>2026-05-14</t>
        </is>
      </c>
    </row>
    <row r="11" ht="20" customHeight="1">
      <c r="B11" s="24" t="inlineStr">
        <is>
          <t>Review cadence</t>
        </is>
      </c>
      <c r="C11" s="25" t="inlineStr">
        <is>
          <t>Monthly, or after a material business event</t>
        </is>
      </c>
    </row>
    <row r="12" ht="20" customHeight="1">
      <c r="B12" s="24" t="inlineStr">
        <is>
          <t>Classification</t>
        </is>
      </c>
      <c r="C12" s="25" t="inlineStr">
        <is>
          <t>Internal · Commercially sensitive</t>
        </is>
      </c>
    </row>
    <row r="13" ht="20" customHeight="1">
      <c r="B13" s="24" t="inlineStr">
        <is>
          <t>Currency convention</t>
        </is>
      </c>
      <c r="C13" s="25" t="inlineStr">
        <is>
          <t>Default AED — change in Assumptions tab if your reporting currency differs</t>
        </is>
      </c>
    </row>
    <row r="14" ht="20" customHeight="1">
      <c r="B14" s="24" t="inlineStr">
        <is>
          <t>Source of truth</t>
        </is>
      </c>
      <c r="C14" s="25" t="inlineStr">
        <is>
          <t>This workbook is the single source of truth for the metrics it contains</t>
        </is>
      </c>
    </row>
    <row r="15" ht="20" customHeight="1">
      <c r="B15" s="24" t="inlineStr">
        <is>
          <t>Distribution</t>
        </is>
      </c>
      <c r="C15" s="25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5" t="inlineStr">
        <is>
          <t>Role</t>
        </is>
      </c>
      <c r="C18" s="15" t="inlineStr">
        <is>
          <t>Name</t>
        </is>
      </c>
      <c r="D18" s="15" t="inlineStr">
        <is>
          <t>Approval status</t>
        </is>
      </c>
      <c r="E18" s="15" t="inlineStr">
        <is>
          <t>Comments</t>
        </is>
      </c>
    </row>
    <row r="19">
      <c r="B19" s="24" t="inlineStr">
        <is>
          <t>Founder / CEO</t>
        </is>
      </c>
      <c r="C19" s="20" t="inlineStr"/>
      <c r="D19" s="20" t="inlineStr">
        <is>
          <t>Pending</t>
        </is>
      </c>
      <c r="E19" s="20" t="inlineStr"/>
    </row>
    <row r="20">
      <c r="B20" s="24" t="inlineStr">
        <is>
          <t>Operations Lead</t>
        </is>
      </c>
      <c r="C20" s="20" t="inlineStr"/>
      <c r="D20" s="20" t="inlineStr">
        <is>
          <t>Pending</t>
        </is>
      </c>
      <c r="E20" s="20" t="inlineStr"/>
    </row>
    <row r="21">
      <c r="B21" s="24" t="inlineStr">
        <is>
          <t>Finance Lead</t>
        </is>
      </c>
      <c r="C21" s="20" t="inlineStr"/>
      <c r="D21" s="20" t="inlineStr">
        <is>
          <t>Pending</t>
        </is>
      </c>
      <c r="E21" s="20" t="inlineStr"/>
    </row>
    <row r="22">
      <c r="B22" s="24" t="inlineStr">
        <is>
          <t>Brand / Marketing Lead</t>
        </is>
      </c>
      <c r="C22" s="20" t="inlineStr"/>
      <c r="D22" s="20" t="inlineStr">
        <is>
          <t>Pending</t>
        </is>
      </c>
      <c r="E22" s="20" t="inlineStr"/>
    </row>
    <row r="24" ht="22" customHeight="1">
      <c r="A24" s="4" t="inlineStr">
        <is>
          <t>CHANGE LOG</t>
        </is>
      </c>
    </row>
    <row r="25" ht="22" customHeight="1">
      <c r="B25" s="15" t="inlineStr">
        <is>
          <t>Date</t>
        </is>
      </c>
      <c r="C25" s="15" t="inlineStr">
        <is>
          <t>Author</t>
        </is>
      </c>
      <c r="D25" s="15" t="inlineStr">
        <is>
          <t>Version</t>
        </is>
      </c>
      <c r="E25" s="15" t="inlineStr">
        <is>
          <t>Change summary</t>
        </is>
      </c>
    </row>
    <row r="26" ht="28" customHeight="1">
      <c r="B26" s="44" t="inlineStr">
        <is>
          <t>2026-05-14</t>
        </is>
      </c>
      <c r="C26" s="44" t="inlineStr">
        <is>
          <t>Ashmo Toolkit</t>
        </is>
      </c>
      <c r="D26" s="44" t="inlineStr">
        <is>
          <t>3.0</t>
        </is>
      </c>
      <c r="E26" s="44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8" t="inlineStr"/>
      <c r="C27" s="48" t="inlineStr"/>
      <c r="D27" s="48" t="inlineStr"/>
      <c r="E27" s="48" t="inlineStr"/>
    </row>
    <row r="28" ht="28" customHeight="1">
      <c r="B28" s="48" t="inlineStr"/>
      <c r="C28" s="48" t="inlineStr"/>
      <c r="D28" s="48" t="inlineStr"/>
      <c r="E28" s="48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45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28" customWidth="1" min="3" max="3"/>
    <col width="24" customWidth="1" min="4" max="4"/>
    <col width="40" customWidth="1" min="5" max="5"/>
    <col width="18" customWidth="1" min="6" max="6"/>
    <col width="14" customWidth="1" min="7" max="7"/>
    <col width="12" customWidth="1" min="8" max="8"/>
    <col width="12" customWidth="1" min="9" max="9"/>
    <col width="14" customWidth="1" min="10" max="10"/>
    <col width="12" customWidth="1" min="11" max="11"/>
    <col width="12" customWidth="1" min="12" max="12"/>
    <col width="24" customWidth="1" min="13" max="13"/>
  </cols>
  <sheetData>
    <row r="1" ht="30" customHeight="1">
      <c r="A1" s="1" t="inlineStr">
        <is>
          <t>Store Launch · Inputs</t>
        </is>
      </c>
    </row>
    <row r="2" ht="18" customHeight="1">
      <c r="A2" s="2" t="inlineStr">
        <is>
          <t>One row per task · phase · workstream · owner · deadline · risk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LAUNCH TASKS</t>
        </is>
      </c>
    </row>
    <row r="5" ht="22" customHeight="1">
      <c r="B5" s="15" t="inlineStr">
        <is>
          <t>ID</t>
        </is>
      </c>
      <c r="C5" s="15" t="inlineStr">
        <is>
          <t>Phase</t>
        </is>
      </c>
      <c r="D5" s="15" t="inlineStr">
        <is>
          <t>Workstream</t>
        </is>
      </c>
      <c r="E5" s="15" t="inlineStr">
        <is>
          <t>Task</t>
        </is>
      </c>
      <c r="F5" s="15" t="inlineStr">
        <is>
          <t>Owner</t>
        </is>
      </c>
      <c r="G5" s="15" t="inlineStr">
        <is>
          <t>Due date</t>
        </is>
      </c>
      <c r="H5" s="15" t="inlineStr">
        <is>
          <t>Effort (days)</t>
        </is>
      </c>
      <c r="I5" s="15" t="inlineStr">
        <is>
          <t>Status</t>
        </is>
      </c>
      <c r="J5" s="15" t="inlineStr">
        <is>
          <t>Risk (1-5)</t>
        </is>
      </c>
      <c r="K5" s="15" t="inlineStr">
        <is>
          <t>Dependency</t>
        </is>
      </c>
      <c r="L5" s="15" t="inlineStr">
        <is>
          <t>Cost</t>
        </is>
      </c>
      <c r="M5" s="15" t="inlineStr">
        <is>
          <t>Notes</t>
        </is>
      </c>
    </row>
    <row r="6" ht="28" customHeight="1">
      <c r="B6" s="16" t="inlineStr">
        <is>
          <t>LAU-001</t>
        </is>
      </c>
      <c r="C6" s="16" t="inlineStr">
        <is>
          <t>Pre-launch (90-30 days out)</t>
        </is>
      </c>
      <c r="D6" s="16" t="inlineStr">
        <is>
          <t>Permits &amp; legal</t>
        </is>
      </c>
      <c r="E6" s="16" t="inlineStr">
        <is>
          <t>Trade licence approved</t>
        </is>
      </c>
      <c r="F6" s="16" t="inlineStr">
        <is>
          <t>Operations</t>
        </is>
      </c>
      <c r="G6" s="16" t="inlineStr">
        <is>
          <t>Day -75</t>
        </is>
      </c>
      <c r="H6" s="17" t="n">
        <v>5</v>
      </c>
      <c r="I6" s="16" t="inlineStr">
        <is>
          <t>Complete</t>
        </is>
      </c>
      <c r="J6" s="18" t="n">
        <v>1</v>
      </c>
      <c r="K6" s="16" t="inlineStr"/>
      <c r="L6" s="19" t="inlineStr"/>
      <c r="M6" s="16" t="inlineStr"/>
    </row>
    <row r="7" ht="28" customHeight="1">
      <c r="B7" s="16" t="inlineStr">
        <is>
          <t>LAU-002</t>
        </is>
      </c>
      <c r="C7" s="16" t="inlineStr">
        <is>
          <t>Pre-launch (90-30 days out)</t>
        </is>
      </c>
      <c r="D7" s="16" t="inlineStr">
        <is>
          <t>Landlord / mall</t>
        </is>
      </c>
      <c r="E7" s="16" t="inlineStr">
        <is>
          <t>Signage approval from landlord</t>
        </is>
      </c>
      <c r="F7" s="16" t="inlineStr">
        <is>
          <t>Operations</t>
        </is>
      </c>
      <c r="G7" s="16" t="inlineStr">
        <is>
          <t>Day -60</t>
        </is>
      </c>
      <c r="H7" s="17" t="n">
        <v>3</v>
      </c>
      <c r="I7" s="16" t="inlineStr">
        <is>
          <t>Complete</t>
        </is>
      </c>
      <c r="J7" s="18" t="n">
        <v>1</v>
      </c>
      <c r="K7" s="16" t="inlineStr"/>
      <c r="L7" s="19" t="inlineStr"/>
      <c r="M7" s="16" t="inlineStr"/>
    </row>
    <row r="8" ht="28" customHeight="1">
      <c r="B8" s="16" t="inlineStr">
        <is>
          <t>LAU-003</t>
        </is>
      </c>
      <c r="C8" s="16" t="inlineStr">
        <is>
          <t>Pre-launch (90-30 days out)</t>
        </is>
      </c>
      <c r="D8" s="16" t="inlineStr">
        <is>
          <t>Construction &amp; fit-out</t>
        </is>
      </c>
      <c r="E8" s="16" t="inlineStr">
        <is>
          <t>Fit-out 70% complete</t>
        </is>
      </c>
      <c r="F8" s="16" t="inlineStr">
        <is>
          <t>Project Mgr</t>
        </is>
      </c>
      <c r="G8" s="16" t="inlineStr">
        <is>
          <t>Day -30</t>
        </is>
      </c>
      <c r="H8" s="17" t="n">
        <v>30</v>
      </c>
      <c r="I8" s="16" t="inlineStr">
        <is>
          <t>In progress</t>
        </is>
      </c>
      <c r="J8" s="18" t="n">
        <v>3</v>
      </c>
      <c r="K8" s="16" t="inlineStr"/>
      <c r="L8" s="19" t="n">
        <v>75000</v>
      </c>
      <c r="M8" s="16" t="inlineStr"/>
    </row>
    <row r="9" ht="28" customHeight="1">
      <c r="B9" s="16" t="inlineStr">
        <is>
          <t>LAU-004</t>
        </is>
      </c>
      <c r="C9" s="16" t="inlineStr">
        <is>
          <t>Pre-launch (90-30 days out)</t>
        </is>
      </c>
      <c r="D9" s="16" t="inlineStr">
        <is>
          <t>Equipment &amp; supply</t>
        </is>
      </c>
      <c r="E9" s="16" t="inlineStr">
        <is>
          <t>Equipment ordered + delivery scheduled</t>
        </is>
      </c>
      <c r="F9" s="16" t="inlineStr">
        <is>
          <t>Operations</t>
        </is>
      </c>
      <c r="G9" s="16" t="inlineStr">
        <is>
          <t>Day -45</t>
        </is>
      </c>
      <c r="H9" s="17" t="n">
        <v>10</v>
      </c>
      <c r="I9" s="16" t="inlineStr">
        <is>
          <t>Complete</t>
        </is>
      </c>
      <c r="J9" s="18" t="n">
        <v>2</v>
      </c>
      <c r="K9" s="16" t="inlineStr"/>
      <c r="L9" s="19" t="n">
        <v>45000</v>
      </c>
      <c r="M9" s="16" t="inlineStr"/>
    </row>
    <row r="10" ht="28" customHeight="1">
      <c r="B10" s="16" t="inlineStr">
        <is>
          <t>LAU-005</t>
        </is>
      </c>
      <c r="C10" s="16" t="inlineStr">
        <is>
          <t>Pre-launch (90-30 days out)</t>
        </is>
      </c>
      <c r="D10" s="16" t="inlineStr">
        <is>
          <t>Hiring &amp; training</t>
        </is>
      </c>
      <c r="E10" s="16" t="inlineStr">
        <is>
          <t>Manager hired and onboarded</t>
        </is>
      </c>
      <c r="F10" s="16" t="inlineStr">
        <is>
          <t>HR</t>
        </is>
      </c>
      <c r="G10" s="16" t="inlineStr">
        <is>
          <t>Day -45</t>
        </is>
      </c>
      <c r="H10" s="17" t="n">
        <v>15</v>
      </c>
      <c r="I10" s="16" t="inlineStr">
        <is>
          <t>Complete</t>
        </is>
      </c>
      <c r="J10" s="18" t="n">
        <v>2</v>
      </c>
      <c r="K10" s="16" t="inlineStr"/>
      <c r="L10" s="19" t="inlineStr"/>
      <c r="M10" s="16" t="inlineStr"/>
    </row>
    <row r="11" ht="28" customHeight="1">
      <c r="B11" s="16" t="inlineStr">
        <is>
          <t>LAU-006</t>
        </is>
      </c>
      <c r="C11" s="16" t="inlineStr">
        <is>
          <t>Pre-launch (30-7 days out)</t>
        </is>
      </c>
      <c r="D11" s="16" t="inlineStr">
        <is>
          <t>Hiring &amp; training</t>
        </is>
      </c>
      <c r="E11" s="16" t="inlineStr">
        <is>
          <t>Team trained on POS, menu, SOP</t>
        </is>
      </c>
      <c r="F11" s="16" t="inlineStr">
        <is>
          <t>Manager</t>
        </is>
      </c>
      <c r="G11" s="16" t="inlineStr">
        <is>
          <t>Day -14</t>
        </is>
      </c>
      <c r="H11" s="17" t="n">
        <v>10</v>
      </c>
      <c r="I11" s="16" t="inlineStr">
        <is>
          <t>In progress</t>
        </is>
      </c>
      <c r="J11" s="18" t="n">
        <v>3</v>
      </c>
      <c r="K11" s="16" t="inlineStr">
        <is>
          <t>LAU-005</t>
        </is>
      </c>
      <c r="L11" s="19" t="inlineStr"/>
      <c r="M11" s="16" t="inlineStr"/>
    </row>
    <row r="12" ht="28" customHeight="1">
      <c r="B12" s="16" t="inlineStr">
        <is>
          <t>LAU-007</t>
        </is>
      </c>
      <c r="C12" s="16" t="inlineStr">
        <is>
          <t>Pre-launch (30-7 days out)</t>
        </is>
      </c>
      <c r="D12" s="16" t="inlineStr">
        <is>
          <t>Brand assets</t>
        </is>
      </c>
      <c r="E12" s="16" t="inlineStr">
        <is>
          <t>Signage installed and approved</t>
        </is>
      </c>
      <c r="F12" s="16" t="inlineStr">
        <is>
          <t>Brand</t>
        </is>
      </c>
      <c r="G12" s="16" t="inlineStr">
        <is>
          <t>Day -14</t>
        </is>
      </c>
      <c r="H12" s="17" t="n">
        <v>3</v>
      </c>
      <c r="I12" s="16" t="inlineStr">
        <is>
          <t>Briefed</t>
        </is>
      </c>
      <c r="J12" s="18" t="n">
        <v>2</v>
      </c>
      <c r="K12" s="16" t="inlineStr">
        <is>
          <t>LAU-002</t>
        </is>
      </c>
      <c r="L12" s="19" t="n">
        <v>4500</v>
      </c>
      <c r="M12" s="16" t="inlineStr"/>
    </row>
    <row r="13" ht="28" customHeight="1">
      <c r="B13" s="16" t="inlineStr">
        <is>
          <t>LAU-008</t>
        </is>
      </c>
      <c r="C13" s="16" t="inlineStr">
        <is>
          <t>Pre-launch (30-7 days out)</t>
        </is>
      </c>
      <c r="D13" s="16" t="inlineStr">
        <is>
          <t>Digital &amp; GBP</t>
        </is>
      </c>
      <c r="E13" s="16" t="inlineStr">
        <is>
          <t>GBP listing live, photos uploaded</t>
        </is>
      </c>
      <c r="F13" s="16" t="inlineStr">
        <is>
          <t>Marketing</t>
        </is>
      </c>
      <c r="G13" s="16" t="inlineStr">
        <is>
          <t>Day -10</t>
        </is>
      </c>
      <c r="H13" s="17" t="n">
        <v>2</v>
      </c>
      <c r="I13" s="16" t="inlineStr">
        <is>
          <t>Briefed</t>
        </is>
      </c>
      <c r="J13" s="18" t="n">
        <v>2</v>
      </c>
      <c r="K13" s="16" t="inlineStr"/>
      <c r="L13" s="19" t="inlineStr"/>
      <c r="M13" s="16" t="inlineStr"/>
    </row>
    <row r="14" ht="28" customHeight="1">
      <c r="B14" s="16" t="inlineStr">
        <is>
          <t>LAU-009</t>
        </is>
      </c>
      <c r="C14" s="16" t="inlineStr">
        <is>
          <t>Pre-launch (30-7 days out)</t>
        </is>
      </c>
      <c r="D14" s="16" t="inlineStr">
        <is>
          <t>Aggregator setup</t>
        </is>
      </c>
      <c r="E14" s="16" t="inlineStr">
        <is>
          <t>Listings live on Aggregator A and B</t>
        </is>
      </c>
      <c r="F14" s="16" t="inlineStr">
        <is>
          <t>Marketing</t>
        </is>
      </c>
      <c r="G14" s="16" t="inlineStr">
        <is>
          <t>Day -7</t>
        </is>
      </c>
      <c r="H14" s="17" t="n">
        <v>5</v>
      </c>
      <c r="I14" s="16" t="inlineStr">
        <is>
          <t>In progress</t>
        </is>
      </c>
      <c r="J14" s="18" t="n">
        <v>4</v>
      </c>
      <c r="K14" s="16" t="inlineStr">
        <is>
          <t>LAU-007</t>
        </is>
      </c>
      <c r="L14" s="19" t="n">
        <v>0</v>
      </c>
      <c r="M14" s="16" t="inlineStr"/>
    </row>
    <row r="15" ht="28" customHeight="1">
      <c r="B15" s="16" t="inlineStr">
        <is>
          <t>LAU-010</t>
        </is>
      </c>
      <c r="C15" s="16" t="inlineStr">
        <is>
          <t>Pre-launch (30-7 days out)</t>
        </is>
      </c>
      <c r="D15" s="16" t="inlineStr">
        <is>
          <t>Local marketing</t>
        </is>
      </c>
      <c r="E15" s="16" t="inlineStr">
        <is>
          <t>Hyperlocal flyer drop in trade area</t>
        </is>
      </c>
      <c r="F15" s="16" t="inlineStr">
        <is>
          <t>Field</t>
        </is>
      </c>
      <c r="G15" s="16" t="inlineStr">
        <is>
          <t>Day -7</t>
        </is>
      </c>
      <c r="H15" s="17" t="n">
        <v>5</v>
      </c>
      <c r="I15" s="16" t="inlineStr">
        <is>
          <t>Planned</t>
        </is>
      </c>
      <c r="J15" s="18" t="n">
        <v>2</v>
      </c>
      <c r="K15" s="16" t="inlineStr"/>
      <c r="L15" s="19" t="n">
        <v>3500</v>
      </c>
      <c r="M15" s="16" t="inlineStr"/>
    </row>
    <row r="16" ht="28" customHeight="1">
      <c r="B16" s="16" t="inlineStr">
        <is>
          <t>LAU-011</t>
        </is>
      </c>
      <c r="C16" s="16" t="inlineStr">
        <is>
          <t>Pre-launch (30-7 days out)</t>
        </is>
      </c>
      <c r="D16" s="16" t="inlineStr">
        <is>
          <t>PR &amp; influencer</t>
        </is>
      </c>
      <c r="E16" s="16" t="inlineStr">
        <is>
          <t>Top 5 local creators briefed</t>
        </is>
      </c>
      <c r="F16" s="16" t="inlineStr">
        <is>
          <t>Brand</t>
        </is>
      </c>
      <c r="G16" s="16" t="inlineStr">
        <is>
          <t>Day -7</t>
        </is>
      </c>
      <c r="H16" s="17" t="n">
        <v>4</v>
      </c>
      <c r="I16" s="16" t="inlineStr">
        <is>
          <t>Planned</t>
        </is>
      </c>
      <c r="J16" s="18" t="n">
        <v>3</v>
      </c>
      <c r="K16" s="16" t="inlineStr"/>
      <c r="L16" s="19" t="n">
        <v>6500</v>
      </c>
      <c r="M16" s="16" t="inlineStr"/>
    </row>
    <row r="17" ht="28" customHeight="1">
      <c r="B17" s="16" t="inlineStr">
        <is>
          <t>LAU-012</t>
        </is>
      </c>
      <c r="C17" s="16" t="inlineStr">
        <is>
          <t>Launch week</t>
        </is>
      </c>
      <c r="D17" s="16" t="inlineStr">
        <is>
          <t>Day-1 trade plan</t>
        </is>
      </c>
      <c r="E17" s="16" t="inlineStr">
        <is>
          <t>Soft-open day with team</t>
        </is>
      </c>
      <c r="F17" s="16" t="inlineStr">
        <is>
          <t>Manager</t>
        </is>
      </c>
      <c r="G17" s="16" t="inlineStr">
        <is>
          <t>Day -1</t>
        </is>
      </c>
      <c r="H17" s="17" t="n">
        <v>1</v>
      </c>
      <c r="I17" s="16" t="inlineStr">
        <is>
          <t>Planned</t>
        </is>
      </c>
      <c r="J17" s="18" t="n">
        <v>2</v>
      </c>
      <c r="K17" s="16" t="inlineStr">
        <is>
          <t>LAU-006</t>
        </is>
      </c>
      <c r="L17" s="19" t="inlineStr"/>
      <c r="M17" s="16" t="inlineStr"/>
    </row>
    <row r="18" ht="28" customHeight="1">
      <c r="B18" s="16" t="inlineStr">
        <is>
          <t>LAU-013</t>
        </is>
      </c>
      <c r="C18" s="16" t="inlineStr">
        <is>
          <t>Launch week</t>
        </is>
      </c>
      <c r="D18" s="16" t="inlineStr">
        <is>
          <t>Day-1 trade plan</t>
        </is>
      </c>
      <c r="E18" s="16" t="inlineStr">
        <is>
          <t>Grand-open with PR + creators</t>
        </is>
      </c>
      <c r="F18" s="16" t="inlineStr">
        <is>
          <t>Marketing</t>
        </is>
      </c>
      <c r="G18" s="16" t="inlineStr">
        <is>
          <t>Day 0</t>
        </is>
      </c>
      <c r="H18" s="17" t="n">
        <v>1</v>
      </c>
      <c r="I18" s="16" t="inlineStr">
        <is>
          <t>Planned</t>
        </is>
      </c>
      <c r="J18" s="18" t="n">
        <v>4</v>
      </c>
      <c r="K18" s="16" t="inlineStr">
        <is>
          <t>LAU-011</t>
        </is>
      </c>
      <c r="L18" s="19" t="n">
        <v>18000</v>
      </c>
      <c r="M18" s="16" t="inlineStr">
        <is>
          <t>Critical</t>
        </is>
      </c>
    </row>
    <row r="19" ht="28" customHeight="1">
      <c r="B19" s="16" t="inlineStr">
        <is>
          <t>LAU-014</t>
        </is>
      </c>
      <c r="C19" s="16" t="inlineStr">
        <is>
          <t>Launch week</t>
        </is>
      </c>
      <c r="D19" s="16" t="inlineStr">
        <is>
          <t>CRM &amp; loyalty</t>
        </is>
      </c>
      <c r="E19" s="16" t="inlineStr">
        <is>
          <t>Welcome offer push to CRM list</t>
        </is>
      </c>
      <c r="F19" s="16" t="inlineStr">
        <is>
          <t>CRM</t>
        </is>
      </c>
      <c r="G19" s="16" t="inlineStr">
        <is>
          <t>Day 1</t>
        </is>
      </c>
      <c r="H19" s="17" t="n">
        <v>1</v>
      </c>
      <c r="I19" s="16" t="inlineStr">
        <is>
          <t>Planned</t>
        </is>
      </c>
      <c r="J19" s="18" t="n">
        <v>2</v>
      </c>
      <c r="K19" s="16" t="inlineStr"/>
      <c r="L19" s="19" t="n">
        <v>1500</v>
      </c>
      <c r="M19" s="16" t="inlineStr"/>
    </row>
    <row r="20" ht="28" customHeight="1">
      <c r="B20" s="16" t="inlineStr">
        <is>
          <t>LAU-015</t>
        </is>
      </c>
      <c r="C20" s="16" t="inlineStr">
        <is>
          <t>Launch week</t>
        </is>
      </c>
      <c r="D20" s="16" t="inlineStr">
        <is>
          <t>Operations readiness</t>
        </is>
      </c>
      <c r="E20" s="16" t="inlineStr">
        <is>
          <t>Daily standup + incident log</t>
        </is>
      </c>
      <c r="F20" s="16" t="inlineStr">
        <is>
          <t>Manager</t>
        </is>
      </c>
      <c r="G20" s="16" t="inlineStr">
        <is>
          <t>Day 0-7</t>
        </is>
      </c>
      <c r="H20" s="17" t="n">
        <v>7</v>
      </c>
      <c r="I20" s="16" t="inlineStr">
        <is>
          <t>Planned</t>
        </is>
      </c>
      <c r="J20" s="18" t="n">
        <v>2</v>
      </c>
      <c r="K20" s="16" t="inlineStr"/>
      <c r="L20" s="19" t="inlineStr"/>
      <c r="M20" s="16" t="inlineStr"/>
    </row>
    <row r="21" ht="28" customHeight="1">
      <c r="B21" s="16" t="inlineStr">
        <is>
          <t>LAU-016</t>
        </is>
      </c>
      <c r="C21" s="16" t="inlineStr">
        <is>
          <t>Post-launch (week 1-4)</t>
        </is>
      </c>
      <c r="D21" s="16" t="inlineStr">
        <is>
          <t>Operations readiness</t>
        </is>
      </c>
      <c r="E21" s="16" t="inlineStr">
        <is>
          <t>Service quality audit (week 2)</t>
        </is>
      </c>
      <c r="F21" s="16" t="inlineStr">
        <is>
          <t>Brand</t>
        </is>
      </c>
      <c r="G21" s="16" t="inlineStr">
        <is>
          <t>Day 14</t>
        </is>
      </c>
      <c r="H21" s="17" t="n">
        <v>2</v>
      </c>
      <c r="I21" s="16" t="inlineStr">
        <is>
          <t>Planned</t>
        </is>
      </c>
      <c r="J21" s="18" t="n">
        <v>3</v>
      </c>
      <c r="K21" s="16" t="inlineStr"/>
      <c r="L21" s="19" t="n">
        <v>1500</v>
      </c>
      <c r="M21" s="16" t="inlineStr"/>
    </row>
    <row r="22" ht="28" customHeight="1">
      <c r="B22" s="16" t="inlineStr">
        <is>
          <t>LAU-017</t>
        </is>
      </c>
      <c r="C22" s="16" t="inlineStr">
        <is>
          <t>Post-launch (week 1-4)</t>
        </is>
      </c>
      <c r="D22" s="16" t="inlineStr">
        <is>
          <t>Local marketing</t>
        </is>
      </c>
      <c r="E22" s="16" t="inlineStr">
        <is>
          <t>Sustained hyperlocal push</t>
        </is>
      </c>
      <c r="F22" s="16" t="inlineStr">
        <is>
          <t>Field</t>
        </is>
      </c>
      <c r="G22" s="16" t="inlineStr">
        <is>
          <t>Day 7-28</t>
        </is>
      </c>
      <c r="H22" s="17" t="n">
        <v>10</v>
      </c>
      <c r="I22" s="16" t="inlineStr">
        <is>
          <t>Planned</t>
        </is>
      </c>
      <c r="J22" s="18" t="n">
        <v>2</v>
      </c>
      <c r="K22" s="16" t="inlineStr"/>
      <c r="L22" s="19" t="n">
        <v>4000</v>
      </c>
      <c r="M22" s="16" t="inlineStr"/>
    </row>
    <row r="23" ht="28" customHeight="1">
      <c r="B23" s="16" t="inlineStr">
        <is>
          <t>LAU-018</t>
        </is>
      </c>
      <c r="C23" s="16" t="inlineStr">
        <is>
          <t>Post-launch (week 1-4)</t>
        </is>
      </c>
      <c r="D23" s="16" t="inlineStr">
        <is>
          <t>Digital &amp; GBP</t>
        </is>
      </c>
      <c r="E23" s="16" t="inlineStr">
        <is>
          <t>First batch of customer reviews requested</t>
        </is>
      </c>
      <c r="F23" s="16" t="inlineStr">
        <is>
          <t>Manager</t>
        </is>
      </c>
      <c r="G23" s="16" t="inlineStr">
        <is>
          <t>Day 14</t>
        </is>
      </c>
      <c r="H23" s="17" t="n">
        <v>2</v>
      </c>
      <c r="I23" s="16" t="inlineStr">
        <is>
          <t>Planned</t>
        </is>
      </c>
      <c r="J23" s="18" t="n">
        <v>2</v>
      </c>
      <c r="K23" s="16" t="inlineStr"/>
      <c r="L23" s="19" t="inlineStr"/>
      <c r="M23" s="16" t="inlineStr"/>
    </row>
    <row r="24" ht="28" customHeight="1">
      <c r="B24" s="16" t="inlineStr">
        <is>
          <t>LAU-019</t>
        </is>
      </c>
      <c r="C24" s="16" t="inlineStr">
        <is>
          <t>Post-launch (month 2-3)</t>
        </is>
      </c>
      <c r="D24" s="16" t="inlineStr">
        <is>
          <t>Operations readiness</t>
        </is>
      </c>
      <c r="E24" s="16" t="inlineStr">
        <is>
          <t>Month-2 financial review with ops + finance</t>
        </is>
      </c>
      <c r="F24" s="16" t="inlineStr">
        <is>
          <t>Finance</t>
        </is>
      </c>
      <c r="G24" s="16" t="inlineStr">
        <is>
          <t>Day 60</t>
        </is>
      </c>
      <c r="H24" s="17" t="n">
        <v>1</v>
      </c>
      <c r="I24" s="16" t="inlineStr">
        <is>
          <t>Planned</t>
        </is>
      </c>
      <c r="J24" s="18" t="n">
        <v>2</v>
      </c>
      <c r="K24" s="16" t="inlineStr"/>
      <c r="L24" s="19" t="inlineStr"/>
      <c r="M24" s="16" t="inlineStr"/>
    </row>
    <row r="25" ht="28" customHeight="1">
      <c r="B25" s="16" t="inlineStr">
        <is>
          <t>LAU-020</t>
        </is>
      </c>
      <c r="C25" s="16" t="inlineStr">
        <is>
          <t>Post-launch (month 2-3)</t>
        </is>
      </c>
      <c r="D25" s="16" t="inlineStr">
        <is>
          <t>CRM &amp; loyalty</t>
        </is>
      </c>
      <c r="E25" s="16" t="inlineStr">
        <is>
          <t>Retention cohort check</t>
        </is>
      </c>
      <c r="F25" s="16" t="inlineStr">
        <is>
          <t>CRM</t>
        </is>
      </c>
      <c r="G25" s="16" t="inlineStr">
        <is>
          <t>Day 75</t>
        </is>
      </c>
      <c r="H25" s="17" t="n">
        <v>2</v>
      </c>
      <c r="I25" s="16" t="inlineStr">
        <is>
          <t>Planned</t>
        </is>
      </c>
      <c r="J25" s="18" t="n">
        <v>2</v>
      </c>
      <c r="K25" s="16" t="inlineStr"/>
      <c r="L25" s="19" t="inlineStr"/>
      <c r="M25" s="16" t="inlineStr"/>
    </row>
    <row r="26">
      <c r="B26" s="20" t="n"/>
      <c r="C26" s="20" t="n"/>
      <c r="D26" s="20" t="n"/>
      <c r="E26" s="20" t="n"/>
      <c r="F26" s="20" t="n"/>
      <c r="G26" s="20" t="n"/>
      <c r="H26" s="21" t="n"/>
      <c r="I26" s="20" t="n"/>
      <c r="J26" s="22" t="n"/>
      <c r="K26" s="20" t="n"/>
      <c r="L26" s="23" t="n"/>
      <c r="M26" s="20" t="n"/>
    </row>
    <row r="27">
      <c r="B27" s="20" t="n"/>
      <c r="C27" s="20" t="n"/>
      <c r="D27" s="20" t="n"/>
      <c r="E27" s="20" t="n"/>
      <c r="F27" s="20" t="n"/>
      <c r="G27" s="20" t="n"/>
      <c r="H27" s="21" t="n"/>
      <c r="I27" s="20" t="n"/>
      <c r="J27" s="22" t="n"/>
      <c r="K27" s="20" t="n"/>
      <c r="L27" s="23" t="n"/>
      <c r="M27" s="20" t="n"/>
    </row>
    <row r="28">
      <c r="B28" s="20" t="n"/>
      <c r="C28" s="20" t="n"/>
      <c r="D28" s="20" t="n"/>
      <c r="E28" s="20" t="n"/>
      <c r="F28" s="20" t="n"/>
      <c r="G28" s="20" t="n"/>
      <c r="H28" s="21" t="n"/>
      <c r="I28" s="20" t="n"/>
      <c r="J28" s="22" t="n"/>
      <c r="K28" s="20" t="n"/>
      <c r="L28" s="23" t="n"/>
      <c r="M28" s="20" t="n"/>
    </row>
    <row r="29">
      <c r="B29" s="20" t="n"/>
      <c r="C29" s="20" t="n"/>
      <c r="D29" s="20" t="n"/>
      <c r="E29" s="20" t="n"/>
      <c r="F29" s="20" t="n"/>
      <c r="G29" s="20" t="n"/>
      <c r="H29" s="21" t="n"/>
      <c r="I29" s="20" t="n"/>
      <c r="J29" s="22" t="n"/>
      <c r="K29" s="20" t="n"/>
      <c r="L29" s="23" t="n"/>
      <c r="M29" s="20" t="n"/>
    </row>
    <row r="30">
      <c r="B30" s="20" t="n"/>
      <c r="C30" s="20" t="n"/>
      <c r="D30" s="20" t="n"/>
      <c r="E30" s="20" t="n"/>
      <c r="F30" s="20" t="n"/>
      <c r="G30" s="20" t="n"/>
      <c r="H30" s="21" t="n"/>
      <c r="I30" s="20" t="n"/>
      <c r="J30" s="22" t="n"/>
      <c r="K30" s="20" t="n"/>
      <c r="L30" s="23" t="n"/>
      <c r="M30" s="20" t="n"/>
    </row>
    <row r="31">
      <c r="B31" s="20" t="n"/>
      <c r="C31" s="20" t="n"/>
      <c r="D31" s="20" t="n"/>
      <c r="E31" s="20" t="n"/>
      <c r="F31" s="20" t="n"/>
      <c r="G31" s="20" t="n"/>
      <c r="H31" s="21" t="n"/>
      <c r="I31" s="20" t="n"/>
      <c r="J31" s="22" t="n"/>
      <c r="K31" s="20" t="n"/>
      <c r="L31" s="23" t="n"/>
      <c r="M31" s="20" t="n"/>
    </row>
    <row r="32">
      <c r="B32" s="20" t="n"/>
      <c r="C32" s="20" t="n"/>
      <c r="D32" s="20" t="n"/>
      <c r="E32" s="20" t="n"/>
      <c r="F32" s="20" t="n"/>
      <c r="G32" s="20" t="n"/>
      <c r="H32" s="21" t="n"/>
      <c r="I32" s="20" t="n"/>
      <c r="J32" s="22" t="n"/>
      <c r="K32" s="20" t="n"/>
      <c r="L32" s="23" t="n"/>
      <c r="M32" s="20" t="n"/>
    </row>
    <row r="33">
      <c r="B33" s="20" t="n"/>
      <c r="C33" s="20" t="n"/>
      <c r="D33" s="20" t="n"/>
      <c r="E33" s="20" t="n"/>
      <c r="F33" s="20" t="n"/>
      <c r="G33" s="20" t="n"/>
      <c r="H33" s="21" t="n"/>
      <c r="I33" s="20" t="n"/>
      <c r="J33" s="22" t="n"/>
      <c r="K33" s="20" t="n"/>
      <c r="L33" s="23" t="n"/>
      <c r="M33" s="20" t="n"/>
    </row>
    <row r="34">
      <c r="B34" s="20" t="n"/>
      <c r="C34" s="20" t="n"/>
      <c r="D34" s="20" t="n"/>
      <c r="E34" s="20" t="n"/>
      <c r="F34" s="20" t="n"/>
      <c r="G34" s="20" t="n"/>
      <c r="H34" s="21" t="n"/>
      <c r="I34" s="20" t="n"/>
      <c r="J34" s="22" t="n"/>
      <c r="K34" s="20" t="n"/>
      <c r="L34" s="23" t="n"/>
      <c r="M34" s="20" t="n"/>
    </row>
    <row r="35">
      <c r="B35" s="20" t="n"/>
      <c r="C35" s="20" t="n"/>
      <c r="D35" s="20" t="n"/>
      <c r="E35" s="20" t="n"/>
      <c r="F35" s="20" t="n"/>
      <c r="G35" s="20" t="n"/>
      <c r="H35" s="21" t="n"/>
      <c r="I35" s="20" t="n"/>
      <c r="J35" s="22" t="n"/>
      <c r="K35" s="20" t="n"/>
      <c r="L35" s="23" t="n"/>
      <c r="M35" s="20" t="n"/>
    </row>
    <row r="36">
      <c r="B36" s="20" t="n"/>
      <c r="C36" s="20" t="n"/>
      <c r="D36" s="20" t="n"/>
      <c r="E36" s="20" t="n"/>
      <c r="F36" s="20" t="n"/>
      <c r="G36" s="20" t="n"/>
      <c r="H36" s="21" t="n"/>
      <c r="I36" s="20" t="n"/>
      <c r="J36" s="22" t="n"/>
      <c r="K36" s="20" t="n"/>
      <c r="L36" s="23" t="n"/>
      <c r="M36" s="20" t="n"/>
    </row>
    <row r="37">
      <c r="B37" s="20" t="n"/>
      <c r="C37" s="20" t="n"/>
      <c r="D37" s="20" t="n"/>
      <c r="E37" s="20" t="n"/>
      <c r="F37" s="20" t="n"/>
      <c r="G37" s="20" t="n"/>
      <c r="H37" s="21" t="n"/>
      <c r="I37" s="20" t="n"/>
      <c r="J37" s="22" t="n"/>
      <c r="K37" s="20" t="n"/>
      <c r="L37" s="23" t="n"/>
      <c r="M37" s="20" t="n"/>
    </row>
    <row r="38">
      <c r="B38" s="20" t="n"/>
      <c r="C38" s="20" t="n"/>
      <c r="D38" s="20" t="n"/>
      <c r="E38" s="20" t="n"/>
      <c r="F38" s="20" t="n"/>
      <c r="G38" s="20" t="n"/>
      <c r="H38" s="21" t="n"/>
      <c r="I38" s="20" t="n"/>
      <c r="J38" s="22" t="n"/>
      <c r="K38" s="20" t="n"/>
      <c r="L38" s="23" t="n"/>
      <c r="M38" s="20" t="n"/>
    </row>
    <row r="39">
      <c r="B39" s="20" t="n"/>
      <c r="C39" s="20" t="n"/>
      <c r="D39" s="20" t="n"/>
      <c r="E39" s="20" t="n"/>
      <c r="F39" s="20" t="n"/>
      <c r="G39" s="20" t="n"/>
      <c r="H39" s="21" t="n"/>
      <c r="I39" s="20" t="n"/>
      <c r="J39" s="22" t="n"/>
      <c r="K39" s="20" t="n"/>
      <c r="L39" s="23" t="n"/>
      <c r="M39" s="20" t="n"/>
    </row>
    <row r="40">
      <c r="B40" s="20" t="n"/>
      <c r="C40" s="20" t="n"/>
      <c r="D40" s="20" t="n"/>
      <c r="E40" s="20" t="n"/>
      <c r="F40" s="20" t="n"/>
      <c r="G40" s="20" t="n"/>
      <c r="H40" s="21" t="n"/>
      <c r="I40" s="20" t="n"/>
      <c r="J40" s="22" t="n"/>
      <c r="K40" s="20" t="n"/>
      <c r="L40" s="23" t="n"/>
      <c r="M40" s="20" t="n"/>
    </row>
    <row r="41">
      <c r="B41" s="20" t="n"/>
      <c r="C41" s="20" t="n"/>
      <c r="D41" s="20" t="n"/>
      <c r="E41" s="20" t="n"/>
      <c r="F41" s="20" t="n"/>
      <c r="G41" s="20" t="n"/>
      <c r="H41" s="21" t="n"/>
      <c r="I41" s="20" t="n"/>
      <c r="J41" s="22" t="n"/>
      <c r="K41" s="20" t="n"/>
      <c r="L41" s="23" t="n"/>
      <c r="M41" s="20" t="n"/>
    </row>
    <row r="42">
      <c r="B42" s="20" t="n"/>
      <c r="C42" s="20" t="n"/>
      <c r="D42" s="20" t="n"/>
      <c r="E42" s="20" t="n"/>
      <c r="F42" s="20" t="n"/>
      <c r="G42" s="20" t="n"/>
      <c r="H42" s="21" t="n"/>
      <c r="I42" s="20" t="n"/>
      <c r="J42" s="22" t="n"/>
      <c r="K42" s="20" t="n"/>
      <c r="L42" s="23" t="n"/>
      <c r="M42" s="20" t="n"/>
    </row>
    <row r="43">
      <c r="B43" s="20" t="n"/>
      <c r="C43" s="20" t="n"/>
      <c r="D43" s="20" t="n"/>
      <c r="E43" s="20" t="n"/>
      <c r="F43" s="20" t="n"/>
      <c r="G43" s="20" t="n"/>
      <c r="H43" s="21" t="n"/>
      <c r="I43" s="20" t="n"/>
      <c r="J43" s="22" t="n"/>
      <c r="K43" s="20" t="n"/>
      <c r="L43" s="23" t="n"/>
      <c r="M43" s="20" t="n"/>
    </row>
    <row r="44">
      <c r="B44" s="20" t="n"/>
      <c r="C44" s="20" t="n"/>
      <c r="D44" s="20" t="n"/>
      <c r="E44" s="20" t="n"/>
      <c r="F44" s="20" t="n"/>
      <c r="G44" s="20" t="n"/>
      <c r="H44" s="21" t="n"/>
      <c r="I44" s="20" t="n"/>
      <c r="J44" s="22" t="n"/>
      <c r="K44" s="20" t="n"/>
      <c r="L44" s="23" t="n"/>
      <c r="M44" s="20" t="n"/>
    </row>
    <row r="45">
      <c r="B45" s="20" t="n"/>
      <c r="C45" s="20" t="n"/>
      <c r="D45" s="20" t="n"/>
      <c r="E45" s="20" t="n"/>
      <c r="F45" s="20" t="n"/>
      <c r="G45" s="20" t="n"/>
      <c r="H45" s="21" t="n"/>
      <c r="I45" s="20" t="n"/>
      <c r="J45" s="22" t="n"/>
      <c r="K45" s="20" t="n"/>
      <c r="L45" s="23" t="n"/>
      <c r="M45" s="20" t="n"/>
    </row>
  </sheetData>
  <autoFilter ref="B5:M45"/>
  <mergeCells count="3">
    <mergeCell ref="A4:N4"/>
    <mergeCell ref="A2:N2"/>
    <mergeCell ref="A1:N1"/>
  </mergeCells>
  <conditionalFormatting sqref="I6:I45">
    <cfRule type="cellIs" priority="1" operator="equal" dxfId="0" stopIfTrue="0">
      <formula>"Complete"</formula>
    </cfRule>
    <cfRule type="cellIs" priority="2" operator="equal" dxfId="1" stopIfTrue="0">
      <formula>"Planned"</formula>
    </cfRule>
    <cfRule type="cellIs" priority="3" operator="equal" dxfId="1" stopIfTrue="0">
      <formula>"Briefed"</formula>
    </cfRule>
    <cfRule type="cellIs" priority="4" operator="equal" dxfId="1" stopIfTrue="0">
      <formula>"In progress"</formula>
    </cfRule>
    <cfRule type="cellIs" priority="5" operator="equal" dxfId="2" stopIfTrue="0">
      <formula>"Blocked"</formula>
    </cfRule>
  </conditionalFormatting>
  <dataValidations count="4">
    <dataValidation sqref="C6:C45" showDropDown="0" showInputMessage="0" showErrorMessage="0" allowBlank="1" errorTitle="Invalid choice" error="Choose from the dropdown list." type="list">
      <formula1>"Pre-launch (90-30 days out),Pre-launch (30-7 days out),Launch week,Post-launch (week 1-4),Post-launch (month 2-3)"</formula1>
    </dataValidation>
    <dataValidation sqref="D6:D45" showDropDown="0" showInputMessage="0" showErrorMessage="0" allowBlank="1" errorTitle="Invalid choice" error="Choose from the dropdown list." type="list">
      <formula1>"Permits &amp; legal,Landlord / mall,Construction &amp; fit-out,Equipment &amp; supply,Hiring &amp; training,Brand assets,Local marketing,Digital &amp; GBP,PR &amp; influencer,CRM &amp; loyalty,Aggregator setup,Operations readiness,Day-1 trade plan"</formula1>
    </dataValidation>
    <dataValidation sqref="I6:I45" showDropDown="0" showInputMessage="0" showErrorMessage="0" allowBlank="1" errorTitle="Invalid choice" error="Choose from the dropdown list." type="list">
      <formula1>"Planned,Briefed,In progress,Blocked,Complete,Skipped"</formula1>
    </dataValidation>
    <dataValidation sqref="J6:J45" showDropDown="0" showInputMessage="0" showErrorMessage="0" allowBlank="1" errorTitle="Invalid choice" error="Choose from the dropdown list." type="list">
      <formula1>"1,2,3,4,5"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Per-phase + per-workstream completion · risk · readiness score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PER-PHASE PROGRESS</t>
        </is>
      </c>
    </row>
    <row r="5" ht="22" customHeight="1">
      <c r="B5" s="15" t="inlineStr">
        <is>
          <t>Phase</t>
        </is>
      </c>
      <c r="C5" s="15" t="inlineStr">
        <is>
          <t>Tasks</t>
        </is>
      </c>
      <c r="D5" s="15" t="inlineStr">
        <is>
          <t>Complete</t>
        </is>
      </c>
      <c r="E5" s="15" t="inlineStr">
        <is>
          <t>Complete %</t>
        </is>
      </c>
      <c r="F5" s="15" t="inlineStr">
        <is>
          <t>Avg risk</t>
        </is>
      </c>
    </row>
    <row r="6">
      <c r="B6" s="24" t="inlineStr">
        <is>
          <t>Pre-launch (90-30 days out)</t>
        </is>
      </c>
      <c r="C6" s="25">
        <f>COUNTIFS(Inputs!C6:C45,B6)</f>
        <v/>
      </c>
      <c r="D6" s="25">
        <f>COUNTIFS(Inputs!C6:C45,B6,Inputs!I6:I45,"Complete")</f>
        <v/>
      </c>
      <c r="E6" s="26">
        <f>IFERROR(D6/C6,0)</f>
        <v/>
      </c>
      <c r="F6" s="27">
        <f>IFERROR(AVERAGEIFS(Inputs!J6:J45,Inputs!C6:C45,B6),0)</f>
        <v/>
      </c>
    </row>
    <row r="7">
      <c r="B7" s="24" t="inlineStr">
        <is>
          <t>Pre-launch (30-7 days out)</t>
        </is>
      </c>
      <c r="C7" s="25">
        <f>COUNTIFS(Inputs!C6:C45,B7)</f>
        <v/>
      </c>
      <c r="D7" s="25">
        <f>COUNTIFS(Inputs!C6:C45,B7,Inputs!I6:I45,"Complete")</f>
        <v/>
      </c>
      <c r="E7" s="26">
        <f>IFERROR(D7/C7,0)</f>
        <v/>
      </c>
      <c r="F7" s="27">
        <f>IFERROR(AVERAGEIFS(Inputs!J6:J45,Inputs!C6:C45,B7),0)</f>
        <v/>
      </c>
    </row>
    <row r="8">
      <c r="B8" s="24" t="inlineStr">
        <is>
          <t>Launch week</t>
        </is>
      </c>
      <c r="C8" s="25">
        <f>COUNTIFS(Inputs!C6:C45,B8)</f>
        <v/>
      </c>
      <c r="D8" s="25">
        <f>COUNTIFS(Inputs!C6:C45,B8,Inputs!I6:I45,"Complete")</f>
        <v/>
      </c>
      <c r="E8" s="26">
        <f>IFERROR(D8/C8,0)</f>
        <v/>
      </c>
      <c r="F8" s="27">
        <f>IFERROR(AVERAGEIFS(Inputs!J6:J45,Inputs!C6:C45,B8),0)</f>
        <v/>
      </c>
    </row>
    <row r="9">
      <c r="B9" s="24" t="inlineStr">
        <is>
          <t>Post-launch (week 1-4)</t>
        </is>
      </c>
      <c r="C9" s="25">
        <f>COUNTIFS(Inputs!C6:C45,B9)</f>
        <v/>
      </c>
      <c r="D9" s="25">
        <f>COUNTIFS(Inputs!C6:C45,B9,Inputs!I6:I45,"Complete")</f>
        <v/>
      </c>
      <c r="E9" s="26">
        <f>IFERROR(D9/C9,0)</f>
        <v/>
      </c>
      <c r="F9" s="27">
        <f>IFERROR(AVERAGEIFS(Inputs!J6:J45,Inputs!C6:C45,B9),0)</f>
        <v/>
      </c>
    </row>
    <row r="10">
      <c r="B10" s="24" t="inlineStr">
        <is>
          <t>Post-launch (month 2-3)</t>
        </is>
      </c>
      <c r="C10" s="25">
        <f>COUNTIFS(Inputs!C6:C45,B10)</f>
        <v/>
      </c>
      <c r="D10" s="25">
        <f>COUNTIFS(Inputs!C6:C45,B10,Inputs!I6:I45,"Complete")</f>
        <v/>
      </c>
      <c r="E10" s="26">
        <f>IFERROR(D10/C10,0)</f>
        <v/>
      </c>
      <c r="F10" s="27">
        <f>IFERROR(AVERAGEIFS(Inputs!J6:J45,Inputs!C6:C45,B10),0)</f>
        <v/>
      </c>
    </row>
    <row r="13" ht="22" customHeight="1">
      <c r="A13" s="4" t="inlineStr">
        <is>
          <t>PER-WORKSTREAM PROGRESS</t>
        </is>
      </c>
    </row>
    <row r="14" ht="22" customHeight="1">
      <c r="B14" s="15" t="inlineStr">
        <is>
          <t>Workstream</t>
        </is>
      </c>
      <c r="C14" s="15" t="inlineStr">
        <is>
          <t>Tasks</t>
        </is>
      </c>
      <c r="D14" s="15" t="inlineStr">
        <is>
          <t>Complete</t>
        </is>
      </c>
      <c r="E14" s="15" t="inlineStr">
        <is>
          <t>Complete %</t>
        </is>
      </c>
      <c r="F14" s="15" t="inlineStr">
        <is>
          <t>High-risk tasks</t>
        </is>
      </c>
    </row>
    <row r="15">
      <c r="B15" s="24" t="inlineStr">
        <is>
          <t>Permits &amp; legal</t>
        </is>
      </c>
      <c r="C15" s="25">
        <f>COUNTIFS(Inputs!D6:D45,B15)</f>
        <v/>
      </c>
      <c r="D15" s="25">
        <f>COUNTIFS(Inputs!D6:D45,B15,Inputs!I6:I45,"Complete")</f>
        <v/>
      </c>
      <c r="E15" s="26">
        <f>IFERROR(D15/C15,0)</f>
        <v/>
      </c>
      <c r="F15" s="25">
        <f>COUNTIFS(Inputs!D6:D45,B15,Inputs!J6:J45,"&gt;=4")</f>
        <v/>
      </c>
    </row>
    <row r="16">
      <c r="B16" s="24" t="inlineStr">
        <is>
          <t>Landlord / mall</t>
        </is>
      </c>
      <c r="C16" s="25">
        <f>COUNTIFS(Inputs!D6:D45,B16)</f>
        <v/>
      </c>
      <c r="D16" s="25">
        <f>COUNTIFS(Inputs!D6:D45,B16,Inputs!I6:I45,"Complete")</f>
        <v/>
      </c>
      <c r="E16" s="26">
        <f>IFERROR(D16/C16,0)</f>
        <v/>
      </c>
      <c r="F16" s="25">
        <f>COUNTIFS(Inputs!D6:D45,B16,Inputs!J6:J45,"&gt;=4")</f>
        <v/>
      </c>
    </row>
    <row r="17">
      <c r="B17" s="24" t="inlineStr">
        <is>
          <t>Construction &amp; fit-out</t>
        </is>
      </c>
      <c r="C17" s="25">
        <f>COUNTIFS(Inputs!D6:D45,B17)</f>
        <v/>
      </c>
      <c r="D17" s="25">
        <f>COUNTIFS(Inputs!D6:D45,B17,Inputs!I6:I45,"Complete")</f>
        <v/>
      </c>
      <c r="E17" s="26">
        <f>IFERROR(D17/C17,0)</f>
        <v/>
      </c>
      <c r="F17" s="25">
        <f>COUNTIFS(Inputs!D6:D45,B17,Inputs!J6:J45,"&gt;=4")</f>
        <v/>
      </c>
    </row>
    <row r="18">
      <c r="B18" s="24" t="inlineStr">
        <is>
          <t>Equipment &amp; supply</t>
        </is>
      </c>
      <c r="C18" s="25">
        <f>COUNTIFS(Inputs!D6:D45,B18)</f>
        <v/>
      </c>
      <c r="D18" s="25">
        <f>COUNTIFS(Inputs!D6:D45,B18,Inputs!I6:I45,"Complete")</f>
        <v/>
      </c>
      <c r="E18" s="26">
        <f>IFERROR(D18/C18,0)</f>
        <v/>
      </c>
      <c r="F18" s="25">
        <f>COUNTIFS(Inputs!D6:D45,B18,Inputs!J6:J45,"&gt;=4")</f>
        <v/>
      </c>
    </row>
    <row r="19">
      <c r="B19" s="24" t="inlineStr">
        <is>
          <t>Hiring &amp; training</t>
        </is>
      </c>
      <c r="C19" s="25">
        <f>COUNTIFS(Inputs!D6:D45,B19)</f>
        <v/>
      </c>
      <c r="D19" s="25">
        <f>COUNTIFS(Inputs!D6:D45,B19,Inputs!I6:I45,"Complete")</f>
        <v/>
      </c>
      <c r="E19" s="26">
        <f>IFERROR(D19/C19,0)</f>
        <v/>
      </c>
      <c r="F19" s="25">
        <f>COUNTIFS(Inputs!D6:D45,B19,Inputs!J6:J45,"&gt;=4")</f>
        <v/>
      </c>
    </row>
    <row r="20">
      <c r="B20" s="24" t="inlineStr">
        <is>
          <t>Brand assets</t>
        </is>
      </c>
      <c r="C20" s="25">
        <f>COUNTIFS(Inputs!D6:D45,B20)</f>
        <v/>
      </c>
      <c r="D20" s="25">
        <f>COUNTIFS(Inputs!D6:D45,B20,Inputs!I6:I45,"Complete")</f>
        <v/>
      </c>
      <c r="E20" s="26">
        <f>IFERROR(D20/C20,0)</f>
        <v/>
      </c>
      <c r="F20" s="25">
        <f>COUNTIFS(Inputs!D6:D45,B20,Inputs!J6:J45,"&gt;=4")</f>
        <v/>
      </c>
    </row>
    <row r="21">
      <c r="B21" s="24" t="inlineStr">
        <is>
          <t>Local marketing</t>
        </is>
      </c>
      <c r="C21" s="25">
        <f>COUNTIFS(Inputs!D6:D45,B21)</f>
        <v/>
      </c>
      <c r="D21" s="25">
        <f>COUNTIFS(Inputs!D6:D45,B21,Inputs!I6:I45,"Complete")</f>
        <v/>
      </c>
      <c r="E21" s="26">
        <f>IFERROR(D21/C21,0)</f>
        <v/>
      </c>
      <c r="F21" s="25">
        <f>COUNTIFS(Inputs!D6:D45,B21,Inputs!J6:J45,"&gt;=4")</f>
        <v/>
      </c>
    </row>
    <row r="22">
      <c r="B22" s="24" t="inlineStr">
        <is>
          <t>Digital &amp; GBP</t>
        </is>
      </c>
      <c r="C22" s="25">
        <f>COUNTIFS(Inputs!D6:D45,B22)</f>
        <v/>
      </c>
      <c r="D22" s="25">
        <f>COUNTIFS(Inputs!D6:D45,B22,Inputs!I6:I45,"Complete")</f>
        <v/>
      </c>
      <c r="E22" s="26">
        <f>IFERROR(D22/C22,0)</f>
        <v/>
      </c>
      <c r="F22" s="25">
        <f>COUNTIFS(Inputs!D6:D45,B22,Inputs!J6:J45,"&gt;=4")</f>
        <v/>
      </c>
    </row>
    <row r="23">
      <c r="B23" s="24" t="inlineStr">
        <is>
          <t>PR &amp; influencer</t>
        </is>
      </c>
      <c r="C23" s="25">
        <f>COUNTIFS(Inputs!D6:D45,B23)</f>
        <v/>
      </c>
      <c r="D23" s="25">
        <f>COUNTIFS(Inputs!D6:D45,B23,Inputs!I6:I45,"Complete")</f>
        <v/>
      </c>
      <c r="E23" s="26">
        <f>IFERROR(D23/C23,0)</f>
        <v/>
      </c>
      <c r="F23" s="25">
        <f>COUNTIFS(Inputs!D6:D45,B23,Inputs!J6:J45,"&gt;=4")</f>
        <v/>
      </c>
    </row>
    <row r="24">
      <c r="B24" s="24" t="inlineStr">
        <is>
          <t>CRM &amp; loyalty</t>
        </is>
      </c>
      <c r="C24" s="25">
        <f>COUNTIFS(Inputs!D6:D45,B24)</f>
        <v/>
      </c>
      <c r="D24" s="25">
        <f>COUNTIFS(Inputs!D6:D45,B24,Inputs!I6:I45,"Complete")</f>
        <v/>
      </c>
      <c r="E24" s="26">
        <f>IFERROR(D24/C24,0)</f>
        <v/>
      </c>
      <c r="F24" s="25">
        <f>COUNTIFS(Inputs!D6:D45,B24,Inputs!J6:J45,"&gt;=4")</f>
        <v/>
      </c>
    </row>
    <row r="25">
      <c r="B25" s="24" t="inlineStr">
        <is>
          <t>Aggregator setup</t>
        </is>
      </c>
      <c r="C25" s="25">
        <f>COUNTIFS(Inputs!D6:D45,B25)</f>
        <v/>
      </c>
      <c r="D25" s="25">
        <f>COUNTIFS(Inputs!D6:D45,B25,Inputs!I6:I45,"Complete")</f>
        <v/>
      </c>
      <c r="E25" s="26">
        <f>IFERROR(D25/C25,0)</f>
        <v/>
      </c>
      <c r="F25" s="25">
        <f>COUNTIFS(Inputs!D6:D45,B25,Inputs!J6:J45,"&gt;=4")</f>
        <v/>
      </c>
    </row>
    <row r="26">
      <c r="B26" s="24" t="inlineStr">
        <is>
          <t>Operations readiness</t>
        </is>
      </c>
      <c r="C26" s="25">
        <f>COUNTIFS(Inputs!D6:D45,B26)</f>
        <v/>
      </c>
      <c r="D26" s="25">
        <f>COUNTIFS(Inputs!D6:D45,B26,Inputs!I6:I45,"Complete")</f>
        <v/>
      </c>
      <c r="E26" s="26">
        <f>IFERROR(D26/C26,0)</f>
        <v/>
      </c>
      <c r="F26" s="25">
        <f>COUNTIFS(Inputs!D6:D45,B26,Inputs!J6:J45,"&gt;=4")</f>
        <v/>
      </c>
    </row>
    <row r="27">
      <c r="B27" s="24" t="inlineStr">
        <is>
          <t>Day-1 trade plan</t>
        </is>
      </c>
      <c r="C27" s="25">
        <f>COUNTIFS(Inputs!D6:D45,B27)</f>
        <v/>
      </c>
      <c r="D27" s="25">
        <f>COUNTIFS(Inputs!D6:D45,B27,Inputs!I6:I45,"Complete")</f>
        <v/>
      </c>
      <c r="E27" s="26">
        <f>IFERROR(D27/C27,0)</f>
        <v/>
      </c>
      <c r="F27" s="25">
        <f>COUNTIFS(Inputs!D6:D45,B27,Inputs!J6:J45,"&gt;=4")</f>
        <v/>
      </c>
    </row>
    <row r="30" ht="22" customHeight="1">
      <c r="A30" s="4" t="inlineStr">
        <is>
          <t>RISK REGISTER (HIGH-RISK TASKS)</t>
        </is>
      </c>
    </row>
    <row r="31" ht="22" customHeight="1">
      <c r="B31" s="15" t="inlineStr">
        <is>
          <t>Rank</t>
        </is>
      </c>
      <c r="C31" s="15" t="inlineStr">
        <is>
          <t>Task</t>
        </is>
      </c>
      <c r="D31" s="15" t="inlineStr">
        <is>
          <t>Workstream</t>
        </is>
      </c>
      <c r="E31" s="15" t="inlineStr">
        <is>
          <t>Risk (1-5)</t>
        </is>
      </c>
      <c r="F31" s="15" t="inlineStr">
        <is>
          <t>Status</t>
        </is>
      </c>
    </row>
    <row r="32">
      <c r="B32" s="25" t="n">
        <v>1</v>
      </c>
      <c r="C32" s="25">
        <f>IFERROR(INDEX(Inputs!E$6:E$45,MATCH(LARGE(Inputs!J$6:J$45,1),Inputs!J$6:J$45,0)),"")</f>
        <v/>
      </c>
      <c r="D32" s="25">
        <f>IFERROR(INDEX(Inputs!D$6:D$45,MATCH(LARGE(Inputs!J$6:J$45,1),Inputs!J$6:J$45,0)),"")</f>
        <v/>
      </c>
      <c r="E32" s="25">
        <f>IFERROR(LARGE(Inputs!J$6:J$45,1),"")</f>
        <v/>
      </c>
      <c r="F32" s="25">
        <f>IFERROR(INDEX(Inputs!I$6:I$45,MATCH(LARGE(Inputs!J$6:J$45,1),Inputs!J$6:J$45,0)),"")</f>
        <v/>
      </c>
    </row>
    <row r="33">
      <c r="B33" s="25" t="n">
        <v>2</v>
      </c>
      <c r="C33" s="25">
        <f>IFERROR(INDEX(Inputs!E$6:E$45,MATCH(LARGE(Inputs!J$6:J$45,2),Inputs!J$6:J$45,0)),"")</f>
        <v/>
      </c>
      <c r="D33" s="25">
        <f>IFERROR(INDEX(Inputs!D$6:D$45,MATCH(LARGE(Inputs!J$6:J$45,2),Inputs!J$6:J$45,0)),"")</f>
        <v/>
      </c>
      <c r="E33" s="25">
        <f>IFERROR(LARGE(Inputs!J$6:J$45,2),"")</f>
        <v/>
      </c>
      <c r="F33" s="25">
        <f>IFERROR(INDEX(Inputs!I$6:I$45,MATCH(LARGE(Inputs!J$6:J$45,2),Inputs!J$6:J$45,0)),"")</f>
        <v/>
      </c>
    </row>
    <row r="34">
      <c r="B34" s="25" t="n">
        <v>3</v>
      </c>
      <c r="C34" s="25">
        <f>IFERROR(INDEX(Inputs!E$6:E$45,MATCH(LARGE(Inputs!J$6:J$45,3),Inputs!J$6:J$45,0)),"")</f>
        <v/>
      </c>
      <c r="D34" s="25">
        <f>IFERROR(INDEX(Inputs!D$6:D$45,MATCH(LARGE(Inputs!J$6:J$45,3),Inputs!J$6:J$45,0)),"")</f>
        <v/>
      </c>
      <c r="E34" s="25">
        <f>IFERROR(LARGE(Inputs!J$6:J$45,3),"")</f>
        <v/>
      </c>
      <c r="F34" s="25">
        <f>IFERROR(INDEX(Inputs!I$6:I$45,MATCH(LARGE(Inputs!J$6:J$45,3),Inputs!J$6:J$45,0)),"")</f>
        <v/>
      </c>
    </row>
    <row r="35">
      <c r="B35" s="25" t="n">
        <v>4</v>
      </c>
      <c r="C35" s="25">
        <f>IFERROR(INDEX(Inputs!E$6:E$45,MATCH(LARGE(Inputs!J$6:J$45,4),Inputs!J$6:J$45,0)),"")</f>
        <v/>
      </c>
      <c r="D35" s="25">
        <f>IFERROR(INDEX(Inputs!D$6:D$45,MATCH(LARGE(Inputs!J$6:J$45,4),Inputs!J$6:J$45,0)),"")</f>
        <v/>
      </c>
      <c r="E35" s="25">
        <f>IFERROR(LARGE(Inputs!J$6:J$45,4),"")</f>
        <v/>
      </c>
      <c r="F35" s="25">
        <f>IFERROR(INDEX(Inputs!I$6:I$45,MATCH(LARGE(Inputs!J$6:J$45,4),Inputs!J$6:J$45,0)),"")</f>
        <v/>
      </c>
    </row>
    <row r="36">
      <c r="B36" s="25" t="n">
        <v>5</v>
      </c>
      <c r="C36" s="25">
        <f>IFERROR(INDEX(Inputs!E$6:E$45,MATCH(LARGE(Inputs!J$6:J$45,5),Inputs!J$6:J$45,0)),"")</f>
        <v/>
      </c>
      <c r="D36" s="25">
        <f>IFERROR(INDEX(Inputs!D$6:D$45,MATCH(LARGE(Inputs!J$6:J$45,5),Inputs!J$6:J$45,0)),"")</f>
        <v/>
      </c>
      <c r="E36" s="25">
        <f>IFERROR(LARGE(Inputs!J$6:J$45,5),"")</f>
        <v/>
      </c>
      <c r="F36" s="25">
        <f>IFERROR(INDEX(Inputs!I$6:I$45,MATCH(LARGE(Inputs!J$6:J$45,5),Inputs!J$6:J$45,0)),"")</f>
        <v/>
      </c>
    </row>
    <row r="37">
      <c r="B37" s="25" t="n">
        <v>6</v>
      </c>
      <c r="C37" s="25">
        <f>IFERROR(INDEX(Inputs!E$6:E$45,MATCH(LARGE(Inputs!J$6:J$45,6),Inputs!J$6:J$45,0)),"")</f>
        <v/>
      </c>
      <c r="D37" s="25">
        <f>IFERROR(INDEX(Inputs!D$6:D$45,MATCH(LARGE(Inputs!J$6:J$45,6),Inputs!J$6:J$45,0)),"")</f>
        <v/>
      </c>
      <c r="E37" s="25">
        <f>IFERROR(LARGE(Inputs!J$6:J$45,6),"")</f>
        <v/>
      </c>
      <c r="F37" s="25">
        <f>IFERROR(INDEX(Inputs!I$6:I$45,MATCH(LARGE(Inputs!J$6:J$45,6),Inputs!J$6:J$45,0)),"")</f>
        <v/>
      </c>
    </row>
    <row r="38">
      <c r="B38" s="25" t="n">
        <v>7</v>
      </c>
      <c r="C38" s="25">
        <f>IFERROR(INDEX(Inputs!E$6:E$45,MATCH(LARGE(Inputs!J$6:J$45,7),Inputs!J$6:J$45,0)),"")</f>
        <v/>
      </c>
      <c r="D38" s="25">
        <f>IFERROR(INDEX(Inputs!D$6:D$45,MATCH(LARGE(Inputs!J$6:J$45,7),Inputs!J$6:J$45,0)),"")</f>
        <v/>
      </c>
      <c r="E38" s="25">
        <f>IFERROR(LARGE(Inputs!J$6:J$45,7),"")</f>
        <v/>
      </c>
      <c r="F38" s="25">
        <f>IFERROR(INDEX(Inputs!I$6:I$45,MATCH(LARGE(Inputs!J$6:J$45,7),Inputs!J$6:J$45,0)),"")</f>
        <v/>
      </c>
    </row>
    <row r="39">
      <c r="B39" s="25" t="n">
        <v>8</v>
      </c>
      <c r="C39" s="25">
        <f>IFERROR(INDEX(Inputs!E$6:E$45,MATCH(LARGE(Inputs!J$6:J$45,8),Inputs!J$6:J$45,0)),"")</f>
        <v/>
      </c>
      <c r="D39" s="25">
        <f>IFERROR(INDEX(Inputs!D$6:D$45,MATCH(LARGE(Inputs!J$6:J$45,8),Inputs!J$6:J$45,0)),"")</f>
        <v/>
      </c>
      <c r="E39" s="25">
        <f>IFERROR(LARGE(Inputs!J$6:J$45,8),"")</f>
        <v/>
      </c>
      <c r="F39" s="25">
        <f>IFERROR(INDEX(Inputs!I$6:I$45,MATCH(LARGE(Inputs!J$6:J$45,8),Inputs!J$6:J$45,0)),"")</f>
        <v/>
      </c>
    </row>
    <row r="42" ht="22" customHeight="1">
      <c r="A42" s="4" t="inlineStr">
        <is>
          <t>LAUNCH READINESS SCORE (0-100)</t>
        </is>
      </c>
    </row>
    <row r="43">
      <c r="B43" s="28" t="inlineStr">
        <is>
          <t>Score</t>
        </is>
      </c>
      <c r="C43" s="29">
        <f>ROUND(  60*IFERROR(COUNTIF(Inputs!I6:I45,"Complete")/COUNTA(Inputs!B6:B45),0) +20*MIN(1,MAX(0,1-(IFERROR(AVERAGE(Inputs!J6:J45),0)-1)/4)) +20*MIN(1,MAX(0,1-COUNTIF(Inputs!I6:I45,"Blocked")/MAX(COUNTA(Inputs!B6:B45),1)*5)),0)</f>
        <v/>
      </c>
      <c r="D43">
        <f>IF(C43&gt;=85,"GO",IF(C43&gt;=70,"GO WITH CONDITIONS",IF(C43&gt;=50,"NO-GO REVIEW","NO-GO")))</f>
        <v/>
      </c>
    </row>
  </sheetData>
  <mergeCells count="6">
    <mergeCell ref="A4:N4"/>
    <mergeCell ref="A30:N30"/>
    <mergeCell ref="A2:N2"/>
    <mergeCell ref="A42:N42"/>
    <mergeCell ref="A13:N13"/>
    <mergeCell ref="A1:N1"/>
  </mergeCells>
  <conditionalFormatting sqref="E6:E10">
    <cfRule type="dataBar" priority="1">
      <dataBar showValue="1">
        <cfvo type="min"/>
        <cfvo type="max"/>
        <color rgb="00C9A961"/>
      </dataBar>
    </cfRule>
  </conditionalFormatting>
  <conditionalFormatting sqref="E15:E27">
    <cfRule type="dataBar" priority="2">
      <dataBar showValue="1">
        <cfvo type="min"/>
        <cfvo type="max"/>
        <color rgb="00C9A961"/>
      </dataBar>
    </cfRule>
  </conditionalFormatting>
  <conditionalFormatting sqref="F32:F39">
    <cfRule type="cellIs" priority="3" operator="equal" dxfId="0" stopIfTrue="0">
      <formula>"Complete"</formula>
    </cfRule>
    <cfRule type="cellIs" priority="4" operator="equal" dxfId="1" stopIfTrue="0">
      <formula>"In progress"</formula>
    </cfRule>
    <cfRule type="cellIs" priority="5" operator="equal" dxfId="1" stopIfTrue="0">
      <formula>"Briefed"</formula>
    </cfRule>
    <cfRule type="cellIs" priority="6" operator="equal" dxfId="1" stopIfTrue="0">
      <formula>"Planned"</formula>
    </cfRule>
    <cfRule type="cellIs" priority="7" operator="equal" dxfId="2" stopIfTrue="0">
      <formula>"Blocked"</formula>
    </cfRule>
  </conditionalFormatting>
  <conditionalFormatting sqref="D43">
    <cfRule type="cellIs" priority="8" operator="equal" dxfId="0" stopIfTrue="0">
      <formula>"GO"</formula>
    </cfRule>
    <cfRule type="cellIs" priority="9" operator="equal" dxfId="1" stopIfTrue="0">
      <formula>"GO WITH CONDITIONS"</formula>
    </cfRule>
    <cfRule type="cellIs" priority="10" operator="equal" dxfId="2" stopIfTrue="0">
      <formula>"NO-GO REVIEW"</formula>
    </cfRule>
    <cfRule type="cellIs" priority="11" operator="equal" dxfId="2" stopIfTrue="0">
      <formula>"NO-GO"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Launch readiness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5" t="inlineStr">
        <is>
          <t>#</t>
        </is>
      </c>
      <c r="C5" s="15" t="inlineStr">
        <is>
          <t>Check</t>
        </is>
      </c>
      <c r="D5" s="15" t="inlineStr">
        <is>
          <t>Status</t>
        </is>
      </c>
      <c r="E5" s="15" t="inlineStr">
        <is>
          <t>Value</t>
        </is>
      </c>
      <c r="F5" s="15" t="inlineStr">
        <is>
          <t>Threshold</t>
        </is>
      </c>
      <c r="G5" s="15" t="inlineStr">
        <is>
          <t>Action</t>
        </is>
      </c>
    </row>
    <row r="6" ht="30" customHeight="1">
      <c r="B6" s="30" t="n">
        <v>1</v>
      </c>
      <c r="C6" s="30" t="inlineStr">
        <is>
          <t>Every task has owner</t>
        </is>
      </c>
      <c r="D6" s="30">
        <f>IF(E6=F6,"OK","REVIEW")</f>
        <v/>
      </c>
      <c r="E6" s="31">
        <f>SUMPRODUCT((Inputs!B6:B45&lt;&gt;"")*(Inputs!F6:F45=""))</f>
        <v/>
      </c>
      <c r="F6" s="31" t="n">
        <v>0</v>
      </c>
      <c r="G6" s="30" t="inlineStr">
        <is>
          <t>Set owner for every task.</t>
        </is>
      </c>
    </row>
    <row r="7" ht="30" customHeight="1">
      <c r="B7" s="30" t="n">
        <v>2</v>
      </c>
      <c r="C7" s="30" t="inlineStr">
        <is>
          <t>Every task has due date</t>
        </is>
      </c>
      <c r="D7" s="30">
        <f>IF(E7=F7,"OK","REVIEW")</f>
        <v/>
      </c>
      <c r="E7" s="31">
        <f>SUMPRODUCT((Inputs!B6:B45&lt;&gt;"")*(Inputs!G6:G45=""))</f>
        <v/>
      </c>
      <c r="F7" s="31" t="n">
        <v>0</v>
      </c>
      <c r="G7" s="30" t="inlineStr">
        <is>
          <t>Set due date for every task.</t>
        </is>
      </c>
    </row>
    <row r="8" ht="30" customHeight="1">
      <c r="B8" s="30" t="n">
        <v>3</v>
      </c>
      <c r="C8" s="30" t="inlineStr">
        <is>
          <t>No tasks blocked</t>
        </is>
      </c>
      <c r="D8" s="30">
        <f>IF(E8=F8,"OK","REVIEW")</f>
        <v/>
      </c>
      <c r="E8" s="31">
        <f>COUNTIF(Inputs!I6:I45,"Blocked")</f>
        <v/>
      </c>
      <c r="F8" s="31" t="n">
        <v>0</v>
      </c>
      <c r="G8" s="30" t="inlineStr">
        <is>
          <t>Blocked tasks must be escalated immediately.</t>
        </is>
      </c>
    </row>
    <row r="9" ht="30" customHeight="1">
      <c r="B9" s="30" t="n">
        <v>4</v>
      </c>
      <c r="C9" s="30" t="inlineStr">
        <is>
          <t>All Permits &amp; Legal complete by Day -7</t>
        </is>
      </c>
      <c r="D9" s="30">
        <f>IF(E9=F9,"OK","REVIEW")</f>
        <v/>
      </c>
      <c r="E9" s="31">
        <f>COUNTIFS(Inputs!D6:D45,"Permits &amp; legal",Inputs!I6:I45,"&lt;&gt;Complete")</f>
        <v/>
      </c>
      <c r="F9" s="31" t="n">
        <v>0</v>
      </c>
      <c r="G9" s="30" t="inlineStr">
        <is>
          <t>Permits NOT closed — launch is at legal risk.</t>
        </is>
      </c>
    </row>
    <row r="10" ht="30" customHeight="1">
      <c r="B10" s="30" t="n">
        <v>5</v>
      </c>
      <c r="C10" s="30" t="inlineStr">
        <is>
          <t>Aggregator setup complete by launch</t>
        </is>
      </c>
      <c r="D10" s="30">
        <f>IF(E10=F10,"OK","REVIEW")</f>
        <v/>
      </c>
      <c r="E10" s="31">
        <f>COUNTIFS(Inputs!D6:D45,"Aggregator setup",Inputs!I6:I45,"&lt;&gt;Complete")</f>
        <v/>
      </c>
      <c r="F10" s="31" t="n">
        <v>0</v>
      </c>
      <c r="G10" s="30" t="inlineStr">
        <is>
          <t>Delivery channels not live — launch will under-trade.</t>
        </is>
      </c>
    </row>
    <row r="11" ht="30" customHeight="1">
      <c r="B11" s="30" t="n">
        <v>6</v>
      </c>
      <c r="C11" s="30" t="inlineStr">
        <is>
          <t>Day-1 trade plan complete</t>
        </is>
      </c>
      <c r="D11" s="30">
        <f>IF(E11=F11,"OK","REVIEW")</f>
        <v/>
      </c>
      <c r="E11" s="31">
        <f>COUNTIFS(Inputs!D6:D45,"Day-1 trade plan",Inputs!I6:I45,"&lt;&gt;Complete")</f>
        <v/>
      </c>
      <c r="F11" s="31" t="n">
        <v>0</v>
      </c>
      <c r="G11" s="30" t="inlineStr">
        <is>
          <t>Day-1 trade plan tasks open — risk to opening day.</t>
        </is>
      </c>
    </row>
    <row r="12" ht="30" customHeight="1">
      <c r="B12" s="30" t="n">
        <v>7</v>
      </c>
      <c r="C12" s="30" t="inlineStr">
        <is>
          <t>Readiness score ≥ GO floor</t>
        </is>
      </c>
      <c r="D12" s="30">
        <f>IF(E12&gt;=F12,"OK","REVIEW")</f>
        <v/>
      </c>
      <c r="E12" s="31">
        <f>Calc!C43</f>
        <v/>
      </c>
      <c r="F12" s="31">
        <f>Assumptions!$C$5</f>
        <v/>
      </c>
      <c r="G12" s="30" t="inlineStr">
        <is>
          <t>Below GO floor — launch is high risk.</t>
        </is>
      </c>
    </row>
    <row r="13" ht="30" customHeight="1">
      <c r="B13" s="30" t="n">
        <v>8</v>
      </c>
      <c r="C13" s="30" t="inlineStr">
        <is>
          <t>Avg risk ≤ ceiling</t>
        </is>
      </c>
      <c r="D13" s="30">
        <f>IF(E13&lt;=F13,"OK","REVIEW")</f>
        <v/>
      </c>
      <c r="E13" s="32">
        <f>IFERROR(AVERAGE(Inputs!J6:J45),0)</f>
        <v/>
      </c>
      <c r="F13" s="32">
        <f>Assumptions!$C$6</f>
        <v/>
      </c>
      <c r="G13" s="30" t="inlineStr">
        <is>
          <t>Avg risk too high — escalate top items.</t>
        </is>
      </c>
    </row>
  </sheetData>
  <mergeCells count="3">
    <mergeCell ref="A4:N4"/>
    <mergeCell ref="A2:N2"/>
    <mergeCell ref="A1:N1"/>
  </mergeCells>
  <conditionalFormatting sqref="D6:D13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5" t="inlineStr">
        <is>
          <t>Driver</t>
        </is>
      </c>
      <c r="C5" s="15" t="inlineStr">
        <is>
          <t>Base case</t>
        </is>
      </c>
      <c r="D5" s="15" t="inlineStr">
        <is>
          <t>Conservative</t>
        </is>
      </c>
      <c r="E5" s="15" t="inlineStr">
        <is>
          <t>Aggressive</t>
        </is>
      </c>
      <c r="F5" s="15" t="inlineStr">
        <is>
          <t>Unit</t>
        </is>
      </c>
      <c r="G5" s="15" t="inlineStr">
        <is>
          <t>Notes</t>
        </is>
      </c>
    </row>
    <row r="6" ht="26" customHeight="1">
      <c r="B6" s="24" t="inlineStr">
        <is>
          <t>Marketing budget</t>
        </is>
      </c>
      <c r="C6" s="33" t="n">
        <v>50000</v>
      </c>
      <c r="D6" s="33" t="n">
        <v>30000</v>
      </c>
      <c r="E6" s="33" t="n">
        <v>80000</v>
      </c>
      <c r="F6" s="25" t="inlineStr">
        <is>
          <t>AED</t>
        </is>
      </c>
      <c r="G6" s="30" t="inlineStr"/>
    </row>
    <row r="7" ht="26" customHeight="1">
      <c r="B7" s="24" t="inlineStr">
        <is>
          <t>Headcount on day 1</t>
        </is>
      </c>
      <c r="C7" s="33" t="n">
        <v>12</v>
      </c>
      <c r="D7" s="33" t="n">
        <v>8</v>
      </c>
      <c r="E7" s="33" t="n">
        <v>16</v>
      </c>
      <c r="F7" s="25" t="inlineStr">
        <is>
          <t>People</t>
        </is>
      </c>
      <c r="G7" s="30" t="inlineStr"/>
    </row>
    <row r="8" ht="26" customHeight="1">
      <c r="B8" s="24" t="inlineStr">
        <is>
          <t>Day-1 trade target</t>
        </is>
      </c>
      <c r="C8" s="33" t="n">
        <v>15000</v>
      </c>
      <c r="D8" s="33" t="n">
        <v>8000</v>
      </c>
      <c r="E8" s="33" t="n">
        <v>25000</v>
      </c>
      <c r="F8" s="25" t="inlineStr">
        <is>
          <t>AED</t>
        </is>
      </c>
      <c r="G8" s="30" t="inlineStr"/>
    </row>
    <row r="9" ht="26" customHeight="1">
      <c r="B9" s="24" t="inlineStr">
        <is>
          <t>PR + influencer reach</t>
        </is>
      </c>
      <c r="C9" s="33" t="n">
        <v>500000</v>
      </c>
      <c r="D9" s="33" t="n">
        <v>250000</v>
      </c>
      <c r="E9" s="33" t="n">
        <v>1000000</v>
      </c>
      <c r="F9" s="25" t="inlineStr">
        <is>
          <t>Count</t>
        </is>
      </c>
      <c r="G9" s="30" t="inlineStr"/>
    </row>
    <row r="11" ht="22" customHeight="1">
      <c r="A11" s="4" t="inlineStr">
        <is>
          <t>READING THE SCENARIOS</t>
        </is>
      </c>
    </row>
    <row r="12">
      <c r="B12" s="34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5" t="inlineStr">
        <is>
          <t>•</t>
        </is>
      </c>
      <c r="C17" s="14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5" t="inlineStr">
        <is>
          <t>•</t>
        </is>
      </c>
      <c r="C18" s="14" t="inlineStr">
        <is>
          <t>If we are tracking above the base case, do not unlock aggressive spend until the third consecutive review cycle confirms the trend.</t>
        </is>
      </c>
    </row>
    <row r="19" ht="32" customHeight="1">
      <c r="B19" s="35" t="inlineStr">
        <is>
          <t>•</t>
        </is>
      </c>
      <c r="C19" s="14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5" t="inlineStr">
        <is>
          <t>#</t>
        </is>
      </c>
      <c r="C5" s="15" t="inlineStr">
        <is>
          <t>Action / decision</t>
        </is>
      </c>
      <c r="D5" s="15" t="inlineStr">
        <is>
          <t>Owner</t>
        </is>
      </c>
      <c r="E5" s="15" t="inlineStr">
        <is>
          <t>Priority</t>
        </is>
      </c>
      <c r="F5" s="15" t="inlineStr">
        <is>
          <t>Due date</t>
        </is>
      </c>
      <c r="G5" s="15" t="inlineStr">
        <is>
          <t>Status</t>
        </is>
      </c>
      <c r="H5" s="15" t="inlineStr">
        <is>
          <t>Expected impact</t>
        </is>
      </c>
    </row>
    <row r="6" ht="30" customHeight="1">
      <c r="B6" s="30" t="n">
        <v>1</v>
      </c>
      <c r="C6" s="30" t="inlineStr">
        <is>
          <t>Tighten weekly performance review cadence with operations lead</t>
        </is>
      </c>
      <c r="D6" s="16" t="inlineStr">
        <is>
          <t>Marketing Lead</t>
        </is>
      </c>
      <c r="E6" s="16" t="inlineStr">
        <is>
          <t>High</t>
        </is>
      </c>
      <c r="F6" s="16" t="inlineStr">
        <is>
          <t>Next Monday</t>
        </is>
      </c>
      <c r="G6" s="16" t="inlineStr">
        <is>
          <t>Open</t>
        </is>
      </c>
      <c r="H6" s="30" t="inlineStr">
        <is>
          <t>Faster spotting of channel drift; reduces overspend risk</t>
        </is>
      </c>
    </row>
    <row r="7" ht="30" customHeight="1">
      <c r="B7" s="30" t="n">
        <v>2</v>
      </c>
      <c r="C7" s="30" t="inlineStr">
        <is>
          <t>Re-baseline CAC target against last 90 days; replace stale assumption</t>
        </is>
      </c>
      <c r="D7" s="16" t="inlineStr">
        <is>
          <t>Founder</t>
        </is>
      </c>
      <c r="E7" s="16" t="inlineStr">
        <is>
          <t>High</t>
        </is>
      </c>
      <c r="F7" s="16" t="inlineStr">
        <is>
          <t>This week</t>
        </is>
      </c>
      <c r="G7" s="16" t="inlineStr">
        <is>
          <t>In progress</t>
        </is>
      </c>
      <c r="H7" s="30" t="inlineStr">
        <is>
          <t>Budget decisions that match current reality</t>
        </is>
      </c>
    </row>
    <row r="8" ht="30" customHeight="1">
      <c r="B8" s="30" t="n">
        <v>3</v>
      </c>
      <c r="C8" s="30" t="inlineStr">
        <is>
          <t>Audit delivery platform menu photography vs in-store standard</t>
        </is>
      </c>
      <c r="D8" s="16" t="inlineStr">
        <is>
          <t>Brand Lead</t>
        </is>
      </c>
      <c r="E8" s="16" t="inlineStr">
        <is>
          <t>Medium</t>
        </is>
      </c>
      <c r="F8" s="16" t="inlineStr">
        <is>
          <t>Within 2 weeks</t>
        </is>
      </c>
      <c r="G8" s="16" t="inlineStr">
        <is>
          <t>Open</t>
        </is>
      </c>
      <c r="H8" s="30" t="inlineStr">
        <is>
          <t>Higher menu CTR; better delivery conversion</t>
        </is>
      </c>
    </row>
    <row r="9" ht="30" customHeight="1">
      <c r="B9" s="30" t="n">
        <v>4</v>
      </c>
      <c r="C9" s="30" t="inlineStr">
        <is>
          <t>Stand up monthly review pack using this workbook as the source</t>
        </is>
      </c>
      <c r="D9" s="16" t="inlineStr">
        <is>
          <t>Ops Lead</t>
        </is>
      </c>
      <c r="E9" s="16" t="inlineStr">
        <is>
          <t>Medium</t>
        </is>
      </c>
      <c r="F9" s="16" t="inlineStr">
        <is>
          <t>Next 30 days</t>
        </is>
      </c>
      <c r="G9" s="16" t="inlineStr">
        <is>
          <t>Open</t>
        </is>
      </c>
      <c r="H9" s="30" t="inlineStr">
        <is>
          <t>Faster decisions, fewer reactive moves</t>
        </is>
      </c>
    </row>
    <row r="10" ht="24" customHeight="1">
      <c r="B10" s="30" t="n"/>
      <c r="C10" s="30" t="n"/>
      <c r="D10" s="16" t="n"/>
      <c r="E10" s="16" t="n"/>
      <c r="F10" s="16" t="n"/>
      <c r="G10" s="16" t="n"/>
      <c r="H10" s="30" t="n"/>
    </row>
    <row r="11" ht="24" customHeight="1">
      <c r="B11" s="30" t="n"/>
      <c r="C11" s="30" t="n"/>
      <c r="D11" s="16" t="n"/>
      <c r="E11" s="16" t="n"/>
      <c r="F11" s="16" t="n"/>
      <c r="G11" s="16" t="n"/>
      <c r="H11" s="30" t="n"/>
    </row>
    <row r="12" ht="24" customHeight="1">
      <c r="B12" s="30" t="n"/>
      <c r="C12" s="30" t="n"/>
      <c r="D12" s="16" t="n"/>
      <c r="E12" s="16" t="n"/>
      <c r="F12" s="16" t="n"/>
      <c r="G12" s="16" t="n"/>
      <c r="H12" s="30" t="n"/>
    </row>
    <row r="13" ht="24" customHeight="1">
      <c r="B13" s="30" t="n"/>
      <c r="C13" s="30" t="n"/>
      <c r="D13" s="16" t="n"/>
      <c r="E13" s="16" t="n"/>
      <c r="F13" s="16" t="n"/>
      <c r="G13" s="16" t="n"/>
      <c r="H13" s="30" t="n"/>
    </row>
    <row r="14" ht="24" customHeight="1">
      <c r="B14" s="30" t="n"/>
      <c r="C14" s="30" t="n"/>
      <c r="D14" s="16" t="n"/>
      <c r="E14" s="16" t="n"/>
      <c r="F14" s="16" t="n"/>
      <c r="G14" s="16" t="n"/>
      <c r="H14" s="30" t="n"/>
    </row>
    <row r="15" ht="24" customHeight="1">
      <c r="B15" s="30" t="n"/>
      <c r="C15" s="30" t="n"/>
      <c r="D15" s="16" t="n"/>
      <c r="E15" s="16" t="n"/>
      <c r="F15" s="16" t="n"/>
      <c r="G15" s="16" t="n"/>
      <c r="H15" s="30" t="n"/>
    </row>
    <row r="16" ht="24" customHeight="1">
      <c r="B16" s="30" t="n"/>
      <c r="C16" s="30" t="n"/>
      <c r="D16" s="16" t="n"/>
      <c r="E16" s="16" t="n"/>
      <c r="F16" s="16" t="n"/>
      <c r="G16" s="16" t="n"/>
      <c r="H16" s="30" t="n"/>
    </row>
    <row r="17" ht="24" customHeight="1">
      <c r="B17" s="30" t="n"/>
      <c r="C17" s="30" t="n"/>
      <c r="D17" s="16" t="n"/>
      <c r="E17" s="16" t="n"/>
      <c r="F17" s="16" t="n"/>
      <c r="G17" s="16" t="n"/>
      <c r="H17" s="30" t="n"/>
    </row>
    <row r="18" ht="24" customHeight="1">
      <c r="B18" s="30" t="n"/>
      <c r="C18" s="30" t="n"/>
      <c r="D18" s="16" t="n"/>
      <c r="E18" s="16" t="n"/>
      <c r="F18" s="16" t="n"/>
      <c r="G18" s="16" t="n"/>
      <c r="H18" s="30" t="n"/>
    </row>
    <row r="19" ht="24" customHeight="1">
      <c r="B19" s="30" t="n"/>
      <c r="C19" s="30" t="n"/>
      <c r="D19" s="16" t="n"/>
      <c r="E19" s="16" t="n"/>
      <c r="F19" s="16" t="n"/>
      <c r="G19" s="16" t="n"/>
      <c r="H19" s="30" t="n"/>
    </row>
    <row r="20" ht="24" customHeight="1">
      <c r="B20" s="30" t="n"/>
      <c r="C20" s="30" t="n"/>
      <c r="D20" s="16" t="n"/>
      <c r="E20" s="16" t="n"/>
      <c r="F20" s="16" t="n"/>
      <c r="G20" s="16" t="n"/>
      <c r="H20" s="30" t="n"/>
    </row>
    <row r="21" ht="24" customHeight="1">
      <c r="B21" s="30" t="n"/>
      <c r="C21" s="30" t="n"/>
      <c r="D21" s="16" t="n"/>
      <c r="E21" s="16" t="n"/>
      <c r="F21" s="16" t="n"/>
      <c r="G21" s="16" t="n"/>
      <c r="H21" s="30" t="n"/>
    </row>
    <row r="22" ht="24" customHeight="1">
      <c r="B22" s="30" t="n"/>
      <c r="C22" s="30" t="n"/>
      <c r="D22" s="16" t="n"/>
      <c r="E22" s="16" t="n"/>
      <c r="F22" s="16" t="n"/>
      <c r="G22" s="16" t="n"/>
      <c r="H22" s="30" t="n"/>
    </row>
    <row r="23" ht="24" customHeight="1">
      <c r="B23" s="30" t="n"/>
      <c r="C23" s="30" t="n"/>
      <c r="D23" s="16" t="n"/>
      <c r="E23" s="16" t="n"/>
      <c r="F23" s="16" t="n"/>
      <c r="G23" s="16" t="n"/>
      <c r="H23" s="30" t="n"/>
    </row>
    <row r="24" ht="24" customHeight="1">
      <c r="B24" s="30" t="n"/>
      <c r="C24" s="30" t="n"/>
      <c r="D24" s="16" t="n"/>
      <c r="E24" s="16" t="n"/>
      <c r="F24" s="16" t="n"/>
      <c r="G24" s="16" t="n"/>
      <c r="H24" s="30" t="n"/>
    </row>
    <row r="25" ht="24" customHeight="1">
      <c r="B25" s="30" t="n"/>
      <c r="C25" s="30" t="n"/>
      <c r="D25" s="16" t="n"/>
      <c r="E25" s="16" t="n"/>
      <c r="F25" s="16" t="n"/>
      <c r="G25" s="16" t="n"/>
      <c r="H25" s="30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5" t="inlineStr">
        <is>
          <t>Assumption</t>
        </is>
      </c>
      <c r="C4" s="15" t="inlineStr">
        <is>
          <t>Value</t>
        </is>
      </c>
      <c r="D4" s="15" t="inlineStr">
        <is>
          <t>Unit</t>
        </is>
      </c>
      <c r="E4" s="15" t="inlineStr">
        <is>
          <t>Why it matters</t>
        </is>
      </c>
    </row>
    <row r="5" ht="24" customHeight="1">
      <c r="B5" s="24" t="inlineStr">
        <is>
          <t>Reporting currency</t>
        </is>
      </c>
      <c r="C5" s="20" t="inlineStr">
        <is>
          <t>AED</t>
        </is>
      </c>
      <c r="D5" s="25" t="inlineStr">
        <is>
          <t>AED</t>
        </is>
      </c>
      <c r="E5" s="30" t="inlineStr">
        <is>
          <t>Default is AED — replace if your reporting currency differs.</t>
        </is>
      </c>
    </row>
    <row r="6" ht="24" customHeight="1">
      <c r="B6" s="24" t="inlineStr">
        <is>
          <t>Readiness GO floor</t>
        </is>
      </c>
      <c r="C6" s="22" t="n">
        <v>85</v>
      </c>
      <c r="D6" s="25" t="inlineStr">
        <is>
          <t>Score</t>
        </is>
      </c>
      <c r="E6" s="30" t="inlineStr">
        <is>
          <t>Below this — not GO.</t>
        </is>
      </c>
    </row>
    <row r="7" ht="24" customHeight="1">
      <c r="B7" s="24" t="inlineStr">
        <is>
          <t>Avg risk ceiling</t>
        </is>
      </c>
      <c r="C7" s="22" t="n">
        <v>2.5</v>
      </c>
      <c r="D7" s="25" t="inlineStr">
        <is>
          <t>Score</t>
        </is>
      </c>
      <c r="E7" s="30" t="inlineStr">
        <is>
          <t>Above this — escalate risk register.</t>
        </is>
      </c>
    </row>
    <row r="8" ht="24" customHeight="1">
      <c r="B8" s="24" t="inlineStr">
        <is>
          <t>Audit pass threshold</t>
        </is>
      </c>
      <c r="C8" s="36" t="n">
        <v>0.85</v>
      </c>
      <c r="D8" s="25" t="inlineStr">
        <is>
          <t>%</t>
        </is>
      </c>
      <c r="E8" s="30" t="inlineStr">
        <is>
          <t>Sign-off threshold.</t>
        </is>
      </c>
    </row>
    <row r="10" ht="22" customHeight="1">
      <c r="A10" s="4" t="inlineStr">
        <is>
          <t>HOW TO READ THIS TAB</t>
        </is>
      </c>
    </row>
    <row r="11">
      <c r="B11" s="34" t="inlineStr">
        <is>
          <t>Blue cells are inputs you edit. Every other cell on this tab is a fixed reference. Change one driver here and the whole workbook recalculates — that is the point of this tab.</t>
        </is>
      </c>
    </row>
    <row r="12"/>
    <row r="14" ht="22" customHeight="1">
      <c r="A14" s="4" t="inlineStr">
        <is>
          <t>CELL COLOUR LEGEND</t>
        </is>
      </c>
    </row>
    <row r="15" ht="22" customHeight="1">
      <c r="B15" s="37" t="inlineStr">
        <is>
          <t xml:space="preserve">  INPUT  </t>
        </is>
      </c>
      <c r="D15" s="38" t="inlineStr">
        <is>
          <t xml:space="preserve">  CALCULATED  </t>
        </is>
      </c>
      <c r="F15" s="39" t="inlineStr">
        <is>
          <t xml:space="preserve">  LOCKED / REFERENCE  </t>
        </is>
      </c>
      <c r="H15" s="40" t="inlineStr">
        <is>
          <t xml:space="preserve">  OK / GOOD  </t>
        </is>
      </c>
      <c r="J15" s="41" t="inlineStr">
        <is>
          <t xml:space="preserve">  WATCH  </t>
        </is>
      </c>
      <c r="L15" s="42" t="inlineStr">
        <is>
          <t xml:space="preserve">  CRITICAL  </t>
        </is>
      </c>
    </row>
  </sheetData>
  <mergeCells count="5">
    <mergeCell ref="A2:N2"/>
    <mergeCell ref="B11:E12"/>
    <mergeCell ref="A10:N10"/>
    <mergeCell ref="A14:N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5" t="inlineStr">
        <is>
          <t>Metric / Term</t>
        </is>
      </c>
      <c r="C5" s="15" t="inlineStr">
        <is>
          <t>Definition</t>
        </is>
      </c>
      <c r="D5" s="15" t="inlineStr">
        <is>
          <t>Formula / source</t>
        </is>
      </c>
    </row>
    <row r="6" ht="36" customHeight="1">
      <c r="B6" s="43" t="inlineStr">
        <is>
          <t>Phase</t>
        </is>
      </c>
      <c r="C6" s="44" t="inlineStr">
        <is>
          <t>Pre-launch (90-30, 30-7) · Launch week · Post-launch (week 1-4, month 2-3).</t>
        </is>
      </c>
      <c r="D6" s="44" t="inlineStr">
        <is>
          <t>Inputs</t>
        </is>
      </c>
    </row>
    <row r="7" ht="36" customHeight="1">
      <c r="B7" s="43" t="inlineStr">
        <is>
          <t>Workstream</t>
        </is>
      </c>
      <c r="C7" s="44" t="inlineStr">
        <is>
          <t>Permits, landlord, fit-out, equipment, hiring, brand assets, local marketing, digital, PR, CRM, aggregator, operations, day-1.</t>
        </is>
      </c>
      <c r="D7" s="44" t="inlineStr">
        <is>
          <t>Inputs</t>
        </is>
      </c>
    </row>
    <row r="8" ht="36" customHeight="1">
      <c r="B8" s="43" t="inlineStr">
        <is>
          <t>Risk</t>
        </is>
      </c>
      <c r="C8" s="44" t="inlineStr">
        <is>
          <t>1 = trivial · 5 = launch-blocking. Tracked per task.</t>
        </is>
      </c>
      <c r="D8" s="44" t="inlineStr">
        <is>
          <t>Inputs</t>
        </is>
      </c>
    </row>
    <row r="9" ht="36" customHeight="1">
      <c r="B9" s="43" t="inlineStr">
        <is>
          <t>Readiness score</t>
        </is>
      </c>
      <c r="C9" s="44" t="inlineStr">
        <is>
          <t>60% weighted on % complete, 20% on inverse avg risk, 20% on % not blocked.</t>
        </is>
      </c>
      <c r="D9" s="44" t="inlineStr">
        <is>
          <t>Calc</t>
        </is>
      </c>
    </row>
    <row r="10" ht="36" customHeight="1">
      <c r="B10" s="43" t="inlineStr">
        <is>
          <t>GO / NO-GO</t>
        </is>
      </c>
      <c r="C10" s="44" t="inlineStr">
        <is>
          <t>≥85 GO · 70-84 GO WITH CONDITIONS · 50-69 NO-GO REVIEW · &lt;50 NO-GO.</t>
        </is>
      </c>
      <c r="D10" s="44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Store Launch Marketing Checklist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5" t="inlineStr">
        <is>
          <t>A launch control tower for opening a new store. Tasks are broken across 5 phases (90-30 days out, 30-7 days out, launch week, post-launch weeks 1-4, post-launch months 2-3) and 13 workstreams (permits, landlord, fit-out, equipment, hiring, brand assets, local marketing, digital + GBP, PR + influencer, CRM + loyalty, aggregator setup, operations readiness, day-1 trade plan). Rolls up to per-phase progress, per-workstream health, a top-8 risk register, and a single GO / NO-GO readiness score.</t>
        </is>
      </c>
    </row>
    <row r="7" ht="22" customHeight="1">
      <c r="A7" s="4" t="inlineStr">
        <is>
          <t>BIG QUESTIONS THIS ANSWERS</t>
        </is>
      </c>
    </row>
    <row r="8" ht="22" customHeight="1">
      <c r="B8" s="35" t="inlineStr">
        <is>
          <t>•</t>
        </is>
      </c>
      <c r="C8" s="14" t="inlineStr">
        <is>
          <t>Are we go for launch?</t>
        </is>
      </c>
    </row>
    <row r="9" ht="22" customHeight="1">
      <c r="B9" s="35" t="inlineStr">
        <is>
          <t>•</t>
        </is>
      </c>
      <c r="C9" s="14" t="inlineStr">
        <is>
          <t>What is blocked or at risk?</t>
        </is>
      </c>
    </row>
    <row r="10" ht="22" customHeight="1">
      <c r="B10" s="35" t="inlineStr">
        <is>
          <t>•</t>
        </is>
      </c>
      <c r="C10" s="14" t="inlineStr">
        <is>
          <t>Which workstream is the weakest link?</t>
        </is>
      </c>
    </row>
    <row r="11" ht="22" customHeight="1">
      <c r="B11" s="35" t="inlineStr">
        <is>
          <t>•</t>
        </is>
      </c>
      <c r="C11" s="14" t="inlineStr">
        <is>
          <t>Is the day-1 trade plan ready?</t>
        </is>
      </c>
    </row>
    <row r="12" ht="22" customHeight="1">
      <c r="B12" s="35" t="inlineStr">
        <is>
          <t>•</t>
        </is>
      </c>
      <c r="C12" s="14" t="inlineStr">
        <is>
          <t>What needs to be escalated this week?</t>
        </is>
      </c>
    </row>
    <row r="14" ht="22" customHeight="1">
      <c r="A14" s="4" t="inlineStr">
        <is>
          <t>WORKBOOK MAP</t>
        </is>
      </c>
    </row>
    <row r="15" ht="22" customHeight="1">
      <c r="B15" s="15" t="inlineStr">
        <is>
          <t>Tab</t>
        </is>
      </c>
      <c r="C15" s="15" t="inlineStr">
        <is>
          <t>What it's for</t>
        </is>
      </c>
    </row>
    <row r="16" ht="32" customHeight="1">
      <c r="B16" s="24" t="inlineStr">
        <is>
          <t>Dashboard</t>
        </is>
      </c>
      <c r="C16" s="46" t="inlineStr">
        <is>
          <t>Launch readiness score, headline KPIs, phase + workstream completion, callouts.</t>
        </is>
      </c>
    </row>
    <row r="17" ht="32" customHeight="1">
      <c r="B17" s="24" t="inlineStr">
        <is>
          <t>Inputs</t>
        </is>
      </c>
      <c r="C17" s="46" t="inlineStr">
        <is>
          <t>One row per task — phase, workstream, owner, due date, risk.</t>
        </is>
      </c>
    </row>
    <row r="18" ht="32" customHeight="1">
      <c r="B18" s="24" t="inlineStr">
        <is>
          <t>Calc</t>
        </is>
      </c>
      <c r="C18" s="46" t="inlineStr">
        <is>
          <t>Per-phase + per-workstream rollup, risk register, readiness score.</t>
        </is>
      </c>
    </row>
    <row r="19" ht="32" customHeight="1">
      <c r="B19" s="24" t="inlineStr">
        <is>
          <t>Checks</t>
        </is>
      </c>
      <c r="C19" s="46" t="inlineStr">
        <is>
          <t>Permits, aggregator, day-1 plan, score, risk gates.</t>
        </is>
      </c>
    </row>
    <row r="20" ht="32" customHeight="1">
      <c r="B20" s="24" t="inlineStr">
        <is>
          <t>Scenarios</t>
        </is>
      </c>
      <c r="C20" s="46" t="inlineStr">
        <is>
          <t>Headcount, marketing budget, opening week stress.</t>
        </is>
      </c>
    </row>
    <row r="21" ht="32" customHeight="1">
      <c r="B21" s="24" t="inlineStr">
        <is>
          <t>Action_Plan</t>
        </is>
      </c>
      <c r="C21" s="46" t="inlineStr">
        <is>
          <t>Decisions and follow-ups.</t>
        </is>
      </c>
    </row>
    <row r="22" ht="32" customHeight="1">
      <c r="B22" s="24" t="inlineStr">
        <is>
          <t>Assumptions</t>
        </is>
      </c>
      <c r="C22" s="46" t="inlineStr">
        <is>
          <t>GO floor, risk ceiling, opening day.</t>
        </is>
      </c>
    </row>
    <row r="23" ht="32" customHeight="1">
      <c r="B23" s="24" t="inlineStr">
        <is>
          <t>Definitions</t>
        </is>
      </c>
      <c r="C23" s="46" t="inlineStr">
        <is>
          <t>Glossary of every metric.</t>
        </is>
      </c>
    </row>
    <row r="24" ht="32" customHeight="1">
      <c r="B24" s="24" t="inlineStr">
        <is>
          <t>README</t>
        </is>
      </c>
      <c r="C24" s="46" t="inlineStr">
        <is>
          <t>How to use end-to-end.</t>
        </is>
      </c>
    </row>
    <row r="25" ht="32" customHeight="1">
      <c r="B25" s="24" t="inlineStr">
        <is>
          <t>Document_Control</t>
        </is>
      </c>
      <c r="C25" s="46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7" t="inlineStr">
        <is>
          <t>Step 1</t>
        </is>
      </c>
      <c r="C28" s="14" t="inlineStr">
        <is>
          <t>Set Assumptions: GO floor, risk ceiling, opening date.</t>
        </is>
      </c>
    </row>
    <row r="29" ht="28" customHeight="1">
      <c r="B29" s="47" t="inlineStr">
        <is>
          <t>Step 2</t>
        </is>
      </c>
      <c r="C29" s="14" t="inlineStr">
        <is>
          <t>Replace sample tasks with the launch-specific task list.</t>
        </is>
      </c>
    </row>
    <row r="30" ht="28" customHeight="1">
      <c r="B30" s="47" t="inlineStr">
        <is>
          <t>Step 3</t>
        </is>
      </c>
      <c r="C30" s="14" t="inlineStr">
        <is>
          <t>Track status weekly; escalate blockers same-day.</t>
        </is>
      </c>
    </row>
    <row r="31" ht="28" customHeight="1">
      <c r="B31" s="47" t="inlineStr">
        <is>
          <t>Step 4</t>
        </is>
      </c>
      <c r="C31" s="14" t="inlineStr">
        <is>
          <t>Review Dashboard at every weekly steerco.</t>
        </is>
      </c>
    </row>
    <row r="32" ht="28" customHeight="1">
      <c r="B32" s="47" t="inlineStr">
        <is>
          <t>Step 5</t>
        </is>
      </c>
      <c r="C32" s="14" t="inlineStr">
        <is>
          <t>Resolve REVIEW items on Checks before signing GO.</t>
        </is>
      </c>
    </row>
    <row r="34" ht="22" customHeight="1">
      <c r="A34" s="4" t="inlineStr">
        <is>
          <t>WHO THIS IS FOR</t>
        </is>
      </c>
    </row>
    <row r="35">
      <c r="B35" s="35" t="inlineStr">
        <is>
          <t>•</t>
        </is>
      </c>
      <c r="C35" s="14" t="inlineStr">
        <is>
          <t>Founders / CEOs opening a new store.</t>
        </is>
      </c>
    </row>
    <row r="36">
      <c r="B36" s="35" t="inlineStr">
        <is>
          <t>•</t>
        </is>
      </c>
      <c r="C36" s="14" t="inlineStr">
        <is>
          <t>Operations leads driving the launch programme.</t>
        </is>
      </c>
    </row>
    <row r="37">
      <c r="B37" s="35" t="inlineStr">
        <is>
          <t>•</t>
        </is>
      </c>
      <c r="C37" s="14" t="inlineStr">
        <is>
          <t>Project managers coordinating workstreams.</t>
        </is>
      </c>
    </row>
    <row r="38">
      <c r="B38" s="35" t="inlineStr">
        <is>
          <t>•</t>
        </is>
      </c>
      <c r="C38" s="14" t="inlineStr">
        <is>
          <t>Investors funding new openings.</t>
        </is>
      </c>
    </row>
    <row r="39">
      <c r="B39" s="35" t="inlineStr">
        <is>
          <t>•</t>
        </is>
      </c>
      <c r="C39" s="14" t="inlineStr">
        <is>
          <t>Multi-unit teams standardising opening playbook.</t>
        </is>
      </c>
    </row>
    <row r="41" ht="22" customHeight="1">
      <c r="A41" s="4" t="inlineStr">
        <is>
          <t>GOVERNANCE &amp; INTEGRITY</t>
        </is>
      </c>
    </row>
    <row r="42" ht="22" customHeight="1">
      <c r="B42" s="35" t="inlineStr">
        <is>
          <t>•</t>
        </is>
      </c>
      <c r="C42" s="14" t="inlineStr">
        <is>
          <t>Replace sample rows before sharing externally.</t>
        </is>
      </c>
    </row>
    <row r="43" ht="22" customHeight="1">
      <c r="B43" s="35" t="inlineStr">
        <is>
          <t>•</t>
        </is>
      </c>
      <c r="C43" s="14" t="inlineStr">
        <is>
          <t>Update task status weekly; escalate Blocked same-day.</t>
        </is>
      </c>
    </row>
    <row r="44" ht="22" customHeight="1">
      <c r="B44" s="35" t="inlineStr">
        <is>
          <t>•</t>
        </is>
      </c>
      <c r="C44" s="14" t="inlineStr">
        <is>
          <t>Document the opening date and trade plan in the README.</t>
        </is>
      </c>
    </row>
  </sheetData>
  <mergeCells count="27">
    <mergeCell ref="C30:J30"/>
    <mergeCell ref="A34:N34"/>
    <mergeCell ref="C42:J42"/>
    <mergeCell ref="C35:J35"/>
    <mergeCell ref="A1:N1"/>
    <mergeCell ref="C29:J29"/>
    <mergeCell ref="C10:J10"/>
    <mergeCell ref="A7:N7"/>
    <mergeCell ref="A41:N41"/>
    <mergeCell ref="C44:J44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14:N14"/>
    <mergeCell ref="C39:J39"/>
    <mergeCell ref="C8:J8"/>
    <mergeCell ref="A4:N4"/>
    <mergeCell ref="C32:J32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