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Calc" sheetId="3" state="visible" r:id="rId3"/>
    <sheet xmlns:r="http://schemas.openxmlformats.org/officeDocument/2006/relationships" name="Checks" sheetId="4" state="visible" r:id="rId4"/>
    <sheet xmlns:r="http://schemas.openxmlformats.org/officeDocument/2006/relationships" name="Scenarios" sheetId="5" state="visible" r:id="rId5"/>
    <sheet xmlns:r="http://schemas.openxmlformats.org/officeDocument/2006/relationships" name="Action_Plan" sheetId="6" state="visible" r:id="rId6"/>
    <sheet xmlns:r="http://schemas.openxmlformats.org/officeDocument/2006/relationships" name="Assumptions" sheetId="7" state="visible" r:id="rId7"/>
    <sheet xmlns:r="http://schemas.openxmlformats.org/officeDocument/2006/relationships" name="Definitions" sheetId="8" state="visible" r:id="rId8"/>
    <sheet xmlns:r="http://schemas.openxmlformats.org/officeDocument/2006/relationships" name="README" sheetId="9" state="visible" r:id="rId9"/>
    <sheet xmlns:r="http://schemas.openxmlformats.org/officeDocument/2006/relationships" name="Document_Control" sheetId="10" state="visible" r:id="rId10"/>
  </sheets>
  <definedNames>
    <definedName name="_xlnm._FilterDatabase" localSheetId="1" hidden="1">'Inputs'!$B$5:$N$25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0.0%;[Red]-0.0%"/>
    <numFmt numFmtId="165" formatCode="&quot;AED&quot; #,##0.00;[Red]&quot;AED&quot; -#,##0.00"/>
    <numFmt numFmtId="166" formatCode="#,##0;[Red]-#,##0"/>
    <numFmt numFmtId="167" formatCode="0%;[Red]-0%"/>
    <numFmt numFmtId="168" formatCode="&quot;AED&quot; #,##0;[Red]&quot;AED&quot; -#,##0"/>
    <numFmt numFmtId="169" formatCode="0.0"/>
  </numFmts>
  <fonts count="16">
    <font>
      <name val="Calibri"/>
      <family val="2"/>
      <color theme="1"/>
      <sz val="11"/>
      <scheme val="minor"/>
    </font>
    <font>
      <name val="Calibri"/>
      <b val="1"/>
      <color rgb="FFFFFFFF"/>
      <sz val="18"/>
    </font>
    <font>
      <name val="Calibri"/>
      <i val="1"/>
      <color rgb="006B6B6B"/>
      <sz val="10"/>
    </font>
    <font>
      <name val="Calibri"/>
      <b val="1"/>
      <color rgb="001A1A1A"/>
      <sz val="11"/>
    </font>
    <font>
      <name val="Calibri"/>
      <color rgb="001A1A1A"/>
      <sz val="12"/>
    </font>
    <font>
      <name val="Calibri"/>
      <b val="1"/>
      <color rgb="00C9A961"/>
      <sz val="11"/>
    </font>
    <font>
      <name val="Calibri"/>
      <color rgb="001A1A1A"/>
      <sz val="11"/>
    </font>
    <font>
      <name val="Calibri"/>
      <b val="1"/>
      <color rgb="FFFFFFFF"/>
      <sz val="11"/>
    </font>
    <font>
      <name val="Calibri"/>
      <color rgb="001F4E79"/>
      <sz val="11"/>
    </font>
    <font>
      <name val="Calibri"/>
      <b val="1"/>
      <color rgb="001F4E79"/>
      <sz val="9"/>
    </font>
    <font>
      <name val="Calibri"/>
      <b val="1"/>
      <color rgb="006B6B6B"/>
      <sz val="9"/>
    </font>
    <font>
      <name val="Calibri"/>
      <b val="1"/>
      <color rgb="001A1A1A"/>
      <sz val="9"/>
    </font>
    <font>
      <name val="Calibri"/>
      <b val="1"/>
      <color rgb="001B7A3E"/>
      <sz val="9"/>
    </font>
    <font>
      <name val="Calibri"/>
      <b val="1"/>
      <color rgb="00B8841C"/>
      <sz val="9"/>
    </font>
    <font>
      <name val="Calibri"/>
      <b val="1"/>
      <color rgb="00B02A37"/>
      <sz val="9"/>
    </font>
    <font>
      <name val="Calibri"/>
      <b val="1"/>
      <color rgb="001A1A1A"/>
      <sz val="18"/>
    </font>
  </fonts>
  <fills count="12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AFAFA"/>
      </patternFill>
    </fill>
    <fill>
      <patternFill patternType="solid">
        <fgColor rgb="00C9A961"/>
      </patternFill>
    </fill>
    <fill>
      <patternFill patternType="solid">
        <fgColor rgb="00F4ECD8"/>
      </patternFill>
    </fill>
    <fill>
      <patternFill patternType="solid">
        <fgColor rgb="00EAF3FB"/>
      </patternFill>
    </fill>
    <fill>
      <patternFill patternType="solid">
        <fgColor rgb="00F6F6F2"/>
      </patternFill>
    </fill>
    <fill>
      <patternFill patternType="solid">
        <fgColor rgb="00F0F0F0"/>
      </patternFill>
    </fill>
    <fill>
      <patternFill patternType="solid">
        <fgColor rgb="00E5F4EA"/>
      </patternFill>
    </fill>
    <fill>
      <patternFill patternType="solid">
        <fgColor rgb="00FBF3DC"/>
      </patternFill>
    </fill>
    <fill>
      <patternFill patternType="solid">
        <fgColor rgb="00FBE5E6"/>
      </patternFill>
    </fill>
  </fills>
  <borders count="3">
    <border>
      <left/>
      <right/>
      <top/>
      <bottom/>
      <diagonal/>
    </border>
    <border>
      <left style="thin">
        <color rgb="001A1A1A"/>
      </left>
      <right style="thin">
        <color rgb="001A1A1A"/>
      </right>
      <top style="thin">
        <color rgb="001A1A1A"/>
      </top>
      <bottom style="thin">
        <color rgb="00C9A961"/>
      </bottom>
    </border>
    <border>
      <left style="thin">
        <color rgb="00E5E5E5"/>
      </left>
      <right style="thin">
        <color rgb="00E5E5E5"/>
      </right>
      <top style="thin">
        <color rgb="00E5E5E5"/>
      </top>
      <bottom style="thin">
        <color rgb="00E5E5E5"/>
      </bottom>
    </border>
  </borders>
  <cellStyleXfs count="1">
    <xf numFmtId="0" fontId="0" fillId="0" borderId="0"/>
  </cellStyleXfs>
  <cellXfs count="4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3" borderId="0" applyAlignment="1" pivotButton="0" quotePrefix="0" xfId="0">
      <alignment horizontal="left" vertical="center" inden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 indent="1"/>
    </xf>
    <xf numFmtId="0" fontId="10" fillId="3" borderId="0" applyAlignment="1" pivotButton="0" quotePrefix="0" xfId="0">
      <alignment horizontal="left" vertical="center" indent="1"/>
    </xf>
    <xf numFmtId="166" fontId="15" fillId="3" borderId="0" applyAlignment="1" pivotButton="0" quotePrefix="0" xfId="0">
      <alignment horizontal="left" vertical="center" indent="1"/>
    </xf>
    <xf numFmtId="168" fontId="15" fillId="3" borderId="0" applyAlignment="1" pivotButton="0" quotePrefix="0" xfId="0">
      <alignment horizontal="left" vertical="center" indent="1"/>
    </xf>
    <xf numFmtId="167" fontId="15" fillId="3" borderId="0" applyAlignment="1" pivotButton="0" quotePrefix="0" xfId="0">
      <alignment horizontal="left" vertical="center" indent="1"/>
    </xf>
    <xf numFmtId="0" fontId="3" fillId="5" borderId="2" applyAlignment="1" pivotButton="0" quotePrefix="0" xfId="0">
      <alignment horizontal="left" vertical="center" wrapText="1" indent="1"/>
    </xf>
    <xf numFmtId="0" fontId="6" fillId="0" borderId="0" applyAlignment="1" pivotButton="0" quotePrefix="0" xfId="0">
      <alignment horizontal="left" vertical="center" wrapText="1" indent="1"/>
    </xf>
    <xf numFmtId="0" fontId="7" fillId="2" borderId="1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center" wrapText="1" indent="1"/>
    </xf>
    <xf numFmtId="165" fontId="8" fillId="6" borderId="2" applyAlignment="1" pivotButton="0" quotePrefix="0" xfId="0">
      <alignment horizontal="left" vertical="center" wrapText="1" indent="1"/>
    </xf>
    <xf numFmtId="166" fontId="8" fillId="6" borderId="2" applyAlignment="1" pivotButton="0" quotePrefix="0" xfId="0">
      <alignment horizontal="left" vertical="center" wrapText="1" indent="1"/>
    </xf>
    <xf numFmtId="167" fontId="8" fillId="6" borderId="2" applyAlignment="1" pivotButton="0" quotePrefix="0" xfId="0">
      <alignment horizontal="left" vertical="center" wrapText="1" indent="1"/>
    </xf>
    <xf numFmtId="0" fontId="8" fillId="6" borderId="2" pivotButton="0" quotePrefix="0" xfId="0"/>
    <xf numFmtId="165" fontId="8" fillId="6" borderId="2" pivotButton="0" quotePrefix="0" xfId="0"/>
    <xf numFmtId="166" fontId="8" fillId="6" borderId="2" pivotButton="0" quotePrefix="0" xfId="0"/>
    <xf numFmtId="167" fontId="8" fillId="6" borderId="2" pivotButton="0" quotePrefix="0" xfId="0"/>
    <xf numFmtId="0" fontId="0" fillId="0" borderId="2" pivotButton="0" quotePrefix="0" xfId="0"/>
    <xf numFmtId="165" fontId="0" fillId="0" borderId="2" pivotButton="0" quotePrefix="0" xfId="0"/>
    <xf numFmtId="167" fontId="0" fillId="0" borderId="2" pivotButton="0" quotePrefix="0" xfId="0"/>
    <xf numFmtId="166" fontId="0" fillId="0" borderId="2" pivotButton="0" quotePrefix="0" xfId="0"/>
    <xf numFmtId="168" fontId="0" fillId="0" borderId="2" pivotButton="0" quotePrefix="0" xfId="0"/>
    <xf numFmtId="169" fontId="0" fillId="0" borderId="2" pivotButton="0" quotePrefix="0" xfId="0"/>
    <xf numFmtId="0" fontId="0" fillId="0" borderId="2" applyAlignment="1" pivotButton="0" quotePrefix="0" xfId="0">
      <alignment horizontal="left" vertical="center" wrapText="1" indent="1"/>
    </xf>
    <xf numFmtId="166" fontId="0" fillId="0" borderId="2" applyAlignment="1" pivotButton="0" quotePrefix="0" xfId="0">
      <alignment horizontal="left" vertical="center" wrapText="1" indent="1"/>
    </xf>
    <xf numFmtId="167" fontId="0" fillId="0" borderId="2" applyAlignment="1" pivotButton="0" quotePrefix="0" xfId="0">
      <alignment horizontal="left" vertical="center" wrapText="1" indent="1"/>
    </xf>
    <xf numFmtId="169" fontId="0" fillId="0" borderId="2" applyAlignment="1" pivotButton="0" quotePrefix="0" xfId="0">
      <alignment horizontal="left" vertical="center" wrapText="1" indent="1"/>
    </xf>
    <xf numFmtId="1" fontId="0" fillId="0" borderId="2" applyAlignment="1" pivotButton="0" quotePrefix="0" xfId="0">
      <alignment horizontal="left" vertical="center" wrapText="1" indent="1"/>
    </xf>
    <xf numFmtId="0" fontId="3" fillId="0" borderId="2" pivotButton="0" quotePrefix="0" xfId="0"/>
    <xf numFmtId="2" fontId="8" fillId="6" borderId="2" pivotButton="0" quotePrefix="0" xfId="0"/>
    <xf numFmtId="164" fontId="8" fillId="6" borderId="2" pivotButton="0" quotePrefix="0" xfId="0"/>
    <xf numFmtId="0" fontId="6" fillId="0" borderId="0" applyAlignment="1" pivotButton="0" quotePrefix="0" xfId="0">
      <alignment horizontal="left" vertical="top" wrapText="1" indent="1"/>
    </xf>
    <xf numFmtId="0" fontId="5" fillId="0" borderId="0" applyAlignment="1" pivotButton="0" quotePrefix="0" xfId="0">
      <alignment horizontal="center" vertical="center" wrapText="1"/>
    </xf>
    <xf numFmtId="1" fontId="8" fillId="6" borderId="2" pivotButton="0" quotePrefix="0" xfId="0"/>
    <xf numFmtId="0" fontId="9" fillId="6" borderId="2" applyAlignment="1" pivotButton="0" quotePrefix="0" xfId="0">
      <alignment horizontal="left" vertical="center"/>
    </xf>
    <xf numFmtId="0" fontId="10" fillId="7" borderId="2" applyAlignment="1" pivotButton="0" quotePrefix="0" xfId="0">
      <alignment horizontal="left" vertical="center"/>
    </xf>
    <xf numFmtId="0" fontId="11" fillId="8" borderId="2" applyAlignment="1" pivotButton="0" quotePrefix="0" xfId="0">
      <alignment horizontal="left" vertical="center"/>
    </xf>
    <xf numFmtId="0" fontId="12" fillId="9" borderId="2" applyAlignment="1" pivotButton="0" quotePrefix="0" xfId="0">
      <alignment horizontal="left" vertical="center"/>
    </xf>
    <xf numFmtId="0" fontId="13" fillId="10" borderId="2" applyAlignment="1" pivotButton="0" quotePrefix="0" xfId="0">
      <alignment horizontal="left" vertical="center"/>
    </xf>
    <xf numFmtId="0" fontId="14" fillId="11" borderId="2" applyAlignment="1" pivotButton="0" quotePrefix="0" xfId="0">
      <alignment horizontal="left" vertical="center"/>
    </xf>
    <xf numFmtId="0" fontId="3" fillId="0" borderId="2" applyAlignment="1" pivotButton="0" quotePrefix="0" xfId="0">
      <alignment horizontal="left" vertical="top" wrapText="1" indent="1"/>
    </xf>
    <xf numFmtId="0" fontId="0" fillId="0" borderId="2" applyAlignment="1" pivotButton="0" quotePrefix="0" xfId="0">
      <alignment horizontal="left" vertical="top" wrapText="1" indent="1"/>
    </xf>
    <xf numFmtId="0" fontId="4" fillId="3" borderId="0" applyAlignment="1" pivotButton="0" quotePrefix="0" xfId="0">
      <alignment horizontal="left" vertical="top" wrapText="1" indent="1"/>
    </xf>
    <xf numFmtId="0" fontId="6" fillId="0" borderId="2" applyAlignment="1" pivotButton="0" quotePrefix="0" xfId="0">
      <alignment horizontal="left" vertical="center" wrapText="1" indent="1"/>
    </xf>
    <xf numFmtId="0" fontId="5" fillId="0" borderId="0" applyAlignment="1" pivotButton="0" quotePrefix="0" xfId="0">
      <alignment horizontal="left" vertical="center" wrapText="1" indent="1"/>
    </xf>
    <xf numFmtId="0" fontId="8" fillId="6" borderId="2" applyAlignment="1" pivotButton="0" quotePrefix="0" xfId="0">
      <alignment horizontal="left" vertical="top" wrapText="1" indent="1"/>
    </xf>
  </cellXfs>
  <cellStyles count="1">
    <cellStyle name="Normal" xfId="0" builtinId="0" hidden="0"/>
  </cellStyles>
  <dxfs count="3">
    <dxf>
      <font>
        <name val="Calibri"/>
        <b val="1"/>
        <color rgb="001B7A3E"/>
      </font>
      <fill>
        <patternFill patternType="solid">
          <fgColor rgb="00E5F4EA"/>
        </patternFill>
      </fill>
    </dxf>
    <dxf>
      <font>
        <name val="Calibri"/>
        <b val="1"/>
        <color rgb="00B8841C"/>
      </font>
      <fill>
        <patternFill patternType="solid">
          <fgColor rgb="00FBF3DC"/>
        </patternFill>
      </fill>
    </dxf>
    <dxf>
      <font>
        <name val="Calibri"/>
        <b val="1"/>
        <color rgb="00B02A37"/>
      </font>
      <fill>
        <patternFill patternType="solid">
          <fgColor rgb="00FBE5E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charts/chart1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'Calc'!H5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'Calc'!$B$6:$B$25</f>
            </numRef>
          </cat>
          <val>
            <numRef>
              <f>'Calc'!$H$6:$H$25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&quot;AED&quot; #,##0;[Red]&quot;AED&quot; -#,##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2"/>
  <chart>
    <plotArea>
      <barChart>
        <barDir val="bar"/>
        <grouping val="clustered"/>
        <ser>
          <idx val="0"/>
          <order val="0"/>
          <tx>
            <strRef>
              <f>'Calc'!K5</f>
            </strRef>
          </tx>
          <spPr>
            <a:ln xmlns:a="http://schemas.openxmlformats.org/drawingml/2006/main">
              <a:prstDash val="solid"/>
            </a:ln>
          </spPr>
          <cat>
            <numRef>
              <f>'Calc'!$B$6:$B$25</f>
            </numRef>
          </cat>
          <val>
            <numRef>
              <f>'Calc'!$K$6:$K$25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0.0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12</row>
      <rowOff>0</rowOff>
    </from>
    <ext cx="792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33</row>
      <rowOff>0</rowOff>
    </from>
    <ext cx="79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58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Menu Launch Dashboard</t>
        </is>
      </c>
    </row>
    <row r="2" ht="18" customHeight="1">
      <c r="A2" s="2" t="inlineStr">
        <is>
          <t>Per-item profitability · engineering matrix · launch readiness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HEADLINE KPIS</t>
        </is>
      </c>
    </row>
    <row r="5" ht="16" customHeight="1">
      <c r="A5" s="5" t="inlineStr">
        <is>
          <t>ITEMS IN SCOPE</t>
        </is>
      </c>
      <c r="E5" s="5" t="inlineStr">
        <is>
          <t>TOTAL LAUNCH + MKT</t>
        </is>
      </c>
      <c r="I5" s="5" t="inlineStr">
        <is>
          <t>WEEKLY CONTRIBUTION</t>
        </is>
      </c>
      <c r="M5" s="5" t="inlineStr">
        <is>
          <t>AVG GROSS MARGIN</t>
        </is>
      </c>
    </row>
    <row r="6" ht="28" customHeight="1">
      <c r="A6" s="6">
        <f>COUNTA(Inputs!B6:B25)</f>
        <v/>
      </c>
      <c r="E6" s="7">
        <f>SUM(Calc!I6:I25)</f>
        <v/>
      </c>
      <c r="I6" s="7">
        <f>SUM(Calc!H6:H25)</f>
        <v/>
      </c>
      <c r="M6" s="8">
        <f>IFERROR(AVERAGE(Calc!E6:E25),0)</f>
        <v/>
      </c>
    </row>
    <row r="7" ht="10" customHeight="1">
      <c r="A7" s="3" t="n"/>
      <c r="B7" s="3" t="n"/>
      <c r="C7" s="3" t="n"/>
      <c r="E7" s="3" t="n"/>
      <c r="F7" s="3" t="n"/>
      <c r="G7" s="3" t="n"/>
      <c r="I7" s="3" t="n"/>
      <c r="J7" s="3" t="n"/>
      <c r="K7" s="3" t="n"/>
      <c r="M7" s="3" t="n"/>
      <c r="N7" s="3" t="n"/>
      <c r="O7" s="3" t="n"/>
    </row>
    <row r="8" ht="16" customHeight="1">
      <c r="A8" s="5" t="inlineStr">
        <is>
          <t>STARS</t>
        </is>
      </c>
      <c r="E8" s="5" t="inlineStr">
        <is>
          <t>WORKHORSES</t>
        </is>
      </c>
      <c r="I8" s="5" t="inlineStr">
        <is>
          <t>PUZZLES</t>
        </is>
      </c>
      <c r="M8" s="5" t="inlineStr">
        <is>
          <t>DOGS</t>
        </is>
      </c>
    </row>
    <row r="9" ht="28" customHeight="1">
      <c r="A9" s="6">
        <f>COUNTIF(Calc!L6:L25,"STAR")</f>
        <v/>
      </c>
      <c r="E9" s="6">
        <f>COUNTIF(Calc!L6:L25,"WORKHORSE")</f>
        <v/>
      </c>
      <c r="I9" s="6">
        <f>COUNTIF(Calc!L6:L25,"PUZZLE")</f>
        <v/>
      </c>
      <c r="M9" s="6">
        <f>COUNTIF(Calc!L6:L25,"DOG")</f>
        <v/>
      </c>
    </row>
    <row r="10" ht="10" customHeight="1">
      <c r="A10" s="3" t="n"/>
      <c r="B10" s="3" t="n"/>
      <c r="C10" s="3" t="n"/>
      <c r="E10" s="3" t="n"/>
      <c r="F10" s="3" t="n"/>
      <c r="G10" s="3" t="n"/>
      <c r="I10" s="3" t="n"/>
      <c r="J10" s="3" t="n"/>
      <c r="K10" s="3" t="n"/>
      <c r="M10" s="3" t="n"/>
      <c r="N10" s="3" t="n"/>
      <c r="O10" s="3" t="n"/>
    </row>
    <row r="12" ht="22" customHeight="1">
      <c r="A12" s="4" t="inlineStr">
        <is>
          <t>WEEKLY CONTRIBUTION BY ITEM</t>
        </is>
      </c>
    </row>
    <row r="33" ht="22" customHeight="1">
      <c r="A33" s="4" t="inlineStr">
        <is>
          <t>WEEKS TO BREAKEVEN</t>
        </is>
      </c>
    </row>
    <row r="54" ht="22" customHeight="1">
      <c r="A54" s="4" t="inlineStr">
        <is>
          <t>MANAGEMENT CALL-OUTS</t>
        </is>
      </c>
    </row>
    <row r="55" ht="30" customHeight="1">
      <c r="B55" s="9" t="inlineStr">
        <is>
          <t>Is the launch portfolio profitable?</t>
        </is>
      </c>
      <c r="C55" s="10">
        <f>IF(SUM(Calc!H6:H25)&gt;0,"Portfolio is contribution-positive on a weekly basis.","Portfolio is contribution-negative — re-cut item economics.")</f>
        <v/>
      </c>
    </row>
    <row r="56" ht="30" customHeight="1">
      <c r="B56" s="9" t="inlineStr">
        <is>
          <t>Where are the wins?</t>
        </is>
      </c>
      <c r="C56" s="10">
        <f>IFERROR("Top contribution item: "&amp;INDEX(Calc!B6:B25,MATCH(MAX(Calc!H6:H25),Calc!H6:H25,0)),"")</f>
        <v/>
      </c>
    </row>
    <row r="57" ht="30" customHeight="1">
      <c r="B57" s="9" t="inlineStr">
        <is>
          <t>Where are the kills?</t>
        </is>
      </c>
      <c r="C57" s="10">
        <f>IF(COUNTIF(Calc!L6:L25,"DOG")&gt;0,TEXT(COUNTIF(Calc!L6:L25,"DOG"),"0")&amp;" DOG items — kill or rebuild before launch.","No DOG items — portfolio is clean.")</f>
        <v/>
      </c>
    </row>
    <row r="58" ht="30" customHeight="1">
      <c r="B58" s="9" t="inlineStr">
        <is>
          <t>How fast does this launch pay back?</t>
        </is>
      </c>
      <c r="C58" s="10">
        <f>IF(IFERROR(AVERAGE(Calc!K6:K25),0)&lt;=Assumptions!$C$8,"Avg payback is within target — launch is investable.","Avg payback is too long — push for higher price or lower cost.")</f>
        <v/>
      </c>
    </row>
  </sheetData>
  <mergeCells count="26">
    <mergeCell ref="C55:N55"/>
    <mergeCell ref="E9:G9"/>
    <mergeCell ref="C56:N56"/>
    <mergeCell ref="M6:O6"/>
    <mergeCell ref="E6:G6"/>
    <mergeCell ref="A1:N1"/>
    <mergeCell ref="A5:C5"/>
    <mergeCell ref="I5:K5"/>
    <mergeCell ref="A8:C8"/>
    <mergeCell ref="A54:N54"/>
    <mergeCell ref="I8:K8"/>
    <mergeCell ref="M8:O8"/>
    <mergeCell ref="A12:N12"/>
    <mergeCell ref="C57:N57"/>
    <mergeCell ref="A2:N2"/>
    <mergeCell ref="I9:K9"/>
    <mergeCell ref="A9:C9"/>
    <mergeCell ref="A33:N33"/>
    <mergeCell ref="I6:K6"/>
    <mergeCell ref="A4:N4"/>
    <mergeCell ref="E5:G5"/>
    <mergeCell ref="M9:O9"/>
    <mergeCell ref="C58:N58"/>
    <mergeCell ref="A6:C6"/>
    <mergeCell ref="M5:O5"/>
    <mergeCell ref="E8:G8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N2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2" customWidth="1" min="3" max="3"/>
    <col width="24" customWidth="1" min="4" max="4"/>
    <col width="40" customWidth="1" min="5" max="5"/>
  </cols>
  <sheetData>
    <row r="1" ht="30" customHeight="1">
      <c r="A1" s="1" t="inlineStr">
        <is>
          <t>Document Control</t>
        </is>
      </c>
    </row>
    <row r="2" ht="18" customHeight="1">
      <c r="A2" s="2" t="inlineStr">
        <is>
          <t>Authorship · versioning · approvals · change log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DOCUMENT IDENTITY</t>
        </is>
      </c>
    </row>
    <row r="5" ht="22" customHeight="1">
      <c r="B5" s="11" t="inlineStr">
        <is>
          <t>Field</t>
        </is>
      </c>
      <c r="C5" s="11" t="inlineStr">
        <is>
          <t>Value</t>
        </is>
      </c>
    </row>
    <row r="6" ht="20" customHeight="1">
      <c r="B6" s="31" t="inlineStr">
        <is>
          <t>Workbook</t>
        </is>
      </c>
      <c r="C6" s="20" t="inlineStr">
        <is>
          <t>Menu Launch &amp; Offer Planner</t>
        </is>
      </c>
    </row>
    <row r="7" ht="20" customHeight="1">
      <c r="B7" s="31" t="inlineStr">
        <is>
          <t>Prepared by</t>
        </is>
      </c>
      <c r="C7" s="20" t="inlineStr">
        <is>
          <t>Ashmo · Restaurant Growth Toolkit</t>
        </is>
      </c>
    </row>
    <row r="8" ht="20" customHeight="1">
      <c r="B8" s="31" t="inlineStr">
        <is>
          <t>Owner (accountable)</t>
        </is>
      </c>
      <c r="C8" s="20" t="inlineStr">
        <is>
          <t>Marketing Lead</t>
        </is>
      </c>
    </row>
    <row r="9" ht="20" customHeight="1">
      <c r="B9" s="31" t="inlineStr">
        <is>
          <t>Version</t>
        </is>
      </c>
      <c r="C9" s="20" t="inlineStr">
        <is>
          <t>2.0</t>
        </is>
      </c>
    </row>
    <row r="10" ht="20" customHeight="1">
      <c r="B10" s="31" t="inlineStr">
        <is>
          <t>Issued</t>
        </is>
      </c>
      <c r="C10" s="20" t="inlineStr">
        <is>
          <t>2026-05-14</t>
        </is>
      </c>
    </row>
    <row r="11" ht="20" customHeight="1">
      <c r="B11" s="31" t="inlineStr">
        <is>
          <t>Review cadence</t>
        </is>
      </c>
      <c r="C11" s="20" t="inlineStr">
        <is>
          <t>Monthly, or after a material business event</t>
        </is>
      </c>
    </row>
    <row r="12" ht="20" customHeight="1">
      <c r="B12" s="31" t="inlineStr">
        <is>
          <t>Classification</t>
        </is>
      </c>
      <c r="C12" s="20" t="inlineStr">
        <is>
          <t>Internal · Commercially sensitive</t>
        </is>
      </c>
    </row>
    <row r="13" ht="20" customHeight="1">
      <c r="B13" s="31" t="inlineStr">
        <is>
          <t>Currency convention</t>
        </is>
      </c>
      <c r="C13" s="20" t="inlineStr">
        <is>
          <t>Default AED — change in Assumptions tab if your reporting currency differs</t>
        </is>
      </c>
    </row>
    <row r="14" ht="20" customHeight="1">
      <c r="B14" s="31" t="inlineStr">
        <is>
          <t>Source of truth</t>
        </is>
      </c>
      <c r="C14" s="20" t="inlineStr">
        <is>
          <t>This workbook is the single source of truth for the metrics it contains</t>
        </is>
      </c>
    </row>
    <row r="15" ht="20" customHeight="1">
      <c r="B15" s="31" t="inlineStr">
        <is>
          <t>Distribution</t>
        </is>
      </c>
      <c r="C15" s="20" t="inlineStr">
        <is>
          <t>Internal management, board, lender / investor, franchise partners — as appropriate</t>
        </is>
      </c>
    </row>
    <row r="17" ht="22" customHeight="1">
      <c r="A17" s="4" t="inlineStr">
        <is>
          <t>REVIEWERS &amp; APPROVERS</t>
        </is>
      </c>
    </row>
    <row r="18" ht="22" customHeight="1">
      <c r="B18" s="11" t="inlineStr">
        <is>
          <t>Role</t>
        </is>
      </c>
      <c r="C18" s="11" t="inlineStr">
        <is>
          <t>Name</t>
        </is>
      </c>
      <c r="D18" s="11" t="inlineStr">
        <is>
          <t>Approval status</t>
        </is>
      </c>
      <c r="E18" s="11" t="inlineStr">
        <is>
          <t>Comments</t>
        </is>
      </c>
    </row>
    <row r="19">
      <c r="B19" s="31" t="inlineStr">
        <is>
          <t>Founder / CEO</t>
        </is>
      </c>
      <c r="C19" s="16" t="inlineStr"/>
      <c r="D19" s="16" t="inlineStr">
        <is>
          <t>Pending</t>
        </is>
      </c>
      <c r="E19" s="16" t="inlineStr"/>
    </row>
    <row r="20">
      <c r="B20" s="31" t="inlineStr">
        <is>
          <t>Operations Lead</t>
        </is>
      </c>
      <c r="C20" s="16" t="inlineStr"/>
      <c r="D20" s="16" t="inlineStr">
        <is>
          <t>Pending</t>
        </is>
      </c>
      <c r="E20" s="16" t="inlineStr"/>
    </row>
    <row r="21">
      <c r="B21" s="31" t="inlineStr">
        <is>
          <t>Finance Lead</t>
        </is>
      </c>
      <c r="C21" s="16" t="inlineStr"/>
      <c r="D21" s="16" t="inlineStr">
        <is>
          <t>Pending</t>
        </is>
      </c>
      <c r="E21" s="16" t="inlineStr"/>
    </row>
    <row r="22">
      <c r="B22" s="31" t="inlineStr">
        <is>
          <t>Brand / Marketing Lead</t>
        </is>
      </c>
      <c r="C22" s="16" t="inlineStr"/>
      <c r="D22" s="16" t="inlineStr">
        <is>
          <t>Pending</t>
        </is>
      </c>
      <c r="E22" s="16" t="inlineStr"/>
    </row>
    <row r="24" ht="22" customHeight="1">
      <c r="A24" s="4" t="inlineStr">
        <is>
          <t>CHANGE LOG</t>
        </is>
      </c>
    </row>
    <row r="25" ht="22" customHeight="1">
      <c r="B25" s="11" t="inlineStr">
        <is>
          <t>Date</t>
        </is>
      </c>
      <c r="C25" s="11" t="inlineStr">
        <is>
          <t>Author</t>
        </is>
      </c>
      <c r="D25" s="11" t="inlineStr">
        <is>
          <t>Version</t>
        </is>
      </c>
      <c r="E25" s="11" t="inlineStr">
        <is>
          <t>Change summary</t>
        </is>
      </c>
    </row>
    <row r="26" ht="28" customHeight="1">
      <c r="B26" s="44" t="inlineStr">
        <is>
          <t>2026-05-14</t>
        </is>
      </c>
      <c r="C26" s="44" t="inlineStr">
        <is>
          <t>Ashmo Toolkit</t>
        </is>
      </c>
      <c r="D26" s="44" t="inlineStr">
        <is>
          <t>3.0</t>
        </is>
      </c>
      <c r="E26" s="44" t="inlineStr">
        <is>
          <t>v3 rebuild: currency-neutral, deeper domain logic, expanded checks, scorecards, sensitivity tables, and CEO/board callouts. Sample data is illustrative — replace with your own.</t>
        </is>
      </c>
    </row>
    <row r="27" ht="28" customHeight="1">
      <c r="B27" s="48" t="inlineStr"/>
      <c r="C27" s="48" t="inlineStr"/>
      <c r="D27" s="48" t="inlineStr"/>
      <c r="E27" s="48" t="inlineStr"/>
    </row>
    <row r="28" ht="28" customHeight="1">
      <c r="B28" s="48" t="inlineStr"/>
      <c r="C28" s="48" t="inlineStr"/>
      <c r="D28" s="48" t="inlineStr"/>
      <c r="E28" s="48" t="inlineStr"/>
    </row>
  </sheetData>
  <mergeCells count="5">
    <mergeCell ref="A17:N17"/>
    <mergeCell ref="A4:N4"/>
    <mergeCell ref="A24:N24"/>
    <mergeCell ref="A2:N2"/>
    <mergeCell ref="A1:N1"/>
  </mergeCells>
  <conditionalFormatting sqref="D19:D22">
    <cfRule type="cellIs" priority="1" operator="equal" dxfId="0" stopIfTrue="0">
      <formula>"Approved"</formula>
    </cfRule>
    <cfRule type="cellIs" priority="2" operator="equal" dxfId="1" stopIfTrue="0">
      <formula>"Pending"</formula>
    </cfRule>
    <cfRule type="cellIs" priority="3" operator="equal" dxfId="1" stopIfTrue="0">
      <formula>"Approved w/ comments"</formula>
    </cfRule>
    <cfRule type="cellIs" priority="4" operator="equal" dxfId="2" stopIfTrue="0">
      <formula>"Rejected"</formula>
    </cfRule>
  </conditionalFormatting>
  <dataValidations count="1">
    <dataValidation sqref="D19:D22" showDropDown="0" showInputMessage="0" showErrorMessage="0" allowBlank="1" errorTitle="Invalid choice" error="Choose from the dropdown list." type="list">
      <formula1>"Pending,Approved,Approved w/ comments,Rejected"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0" customWidth="1" min="2" max="2"/>
    <col width="30" customWidth="1" min="3" max="3"/>
    <col width="18" customWidth="1" min="4" max="4"/>
    <col width="16" customWidth="1" min="5" max="5"/>
    <col width="12" customWidth="1" min="6" max="6"/>
    <col width="12" customWidth="1" min="7" max="7"/>
    <col width="12" customWidth="1" min="8" max="8"/>
    <col width="14" customWidth="1" min="9" max="9"/>
    <col width="14" customWidth="1" min="10" max="10"/>
    <col width="14" customWidth="1" min="11" max="11"/>
    <col width="14" customWidth="1" min="12" max="12"/>
    <col width="12" customWidth="1" min="13" max="13"/>
    <col width="24" customWidth="1" min="14" max="14"/>
  </cols>
  <sheetData>
    <row r="1" ht="30" customHeight="1">
      <c r="A1" s="1" t="inlineStr">
        <is>
          <t>Menu Launch &amp; Offer · Inputs</t>
        </is>
      </c>
    </row>
    <row r="2" ht="18" customHeight="1">
      <c r="A2" s="2" t="inlineStr">
        <is>
          <t>One row per item · cost · price · forecast volume · launch cost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MENU ITEMS</t>
        </is>
      </c>
    </row>
    <row r="5" ht="22" customHeight="1">
      <c r="B5" s="11" t="inlineStr">
        <is>
          <t>ID</t>
        </is>
      </c>
      <c r="C5" s="11" t="inlineStr">
        <is>
          <t>Item</t>
        </is>
      </c>
      <c r="D5" s="11" t="inlineStr">
        <is>
          <t>Category</t>
        </is>
      </c>
      <c r="E5" s="11" t="inlineStr">
        <is>
          <t>Owner</t>
        </is>
      </c>
      <c r="F5" s="11" t="inlineStr">
        <is>
          <t>Item cost</t>
        </is>
      </c>
      <c r="G5" s="11" t="inlineStr">
        <is>
          <t>Selling price</t>
        </is>
      </c>
      <c r="H5" s="11" t="inlineStr">
        <is>
          <t>Forecast units / wk</t>
        </is>
      </c>
      <c r="I5" s="11" t="inlineStr">
        <is>
          <t>Cannibalised from existing</t>
        </is>
      </c>
      <c r="J5" s="11" t="inlineStr">
        <is>
          <t>Launch cost (one-off)</t>
        </is>
      </c>
      <c r="K5" s="11" t="inlineStr">
        <is>
          <t>Marketing support cost</t>
        </is>
      </c>
      <c r="L5" s="11" t="inlineStr">
        <is>
          <t>Promo discount %</t>
        </is>
      </c>
      <c r="M5" s="11" t="inlineStr">
        <is>
          <t>Status</t>
        </is>
      </c>
      <c r="N5" s="11" t="inlineStr">
        <is>
          <t>Notes</t>
        </is>
      </c>
    </row>
    <row r="6" ht="26" customHeight="1">
      <c r="B6" s="12" t="inlineStr">
        <is>
          <t>MEN-001</t>
        </is>
      </c>
      <c r="C6" s="12" t="inlineStr">
        <is>
          <t>Signature drink — hot</t>
        </is>
      </c>
      <c r="D6" s="12" t="inlineStr">
        <is>
          <t>Beverage — hot</t>
        </is>
      </c>
      <c r="E6" s="12" t="inlineStr">
        <is>
          <t>Chef Lead</t>
        </is>
      </c>
      <c r="F6" s="13" t="n">
        <v>1.8</v>
      </c>
      <c r="G6" s="13" t="n">
        <v>7.5</v>
      </c>
      <c r="H6" s="14" t="n">
        <v>2400</v>
      </c>
      <c r="I6" s="15" t="n">
        <v>0.2</v>
      </c>
      <c r="J6" s="13" t="n">
        <v>4500</v>
      </c>
      <c r="K6" s="13" t="n">
        <v>8000</v>
      </c>
      <c r="L6" s="15" t="n">
        <v>0</v>
      </c>
      <c r="M6" s="12" t="inlineStr">
        <is>
          <t>Live</t>
        </is>
      </c>
      <c r="N6" s="12" t="inlineStr"/>
    </row>
    <row r="7" ht="26" customHeight="1">
      <c r="B7" s="12" t="inlineStr">
        <is>
          <t>MEN-002</t>
        </is>
      </c>
      <c r="C7" s="12" t="inlineStr">
        <is>
          <t>Signature drink — cold</t>
        </is>
      </c>
      <c r="D7" s="12" t="inlineStr">
        <is>
          <t>Beverage — cold</t>
        </is>
      </c>
      <c r="E7" s="12" t="inlineStr">
        <is>
          <t>Chef Lead</t>
        </is>
      </c>
      <c r="F7" s="13" t="n">
        <v>2.1</v>
      </c>
      <c r="G7" s="13" t="n">
        <v>7.9</v>
      </c>
      <c r="H7" s="14" t="n">
        <v>1900</v>
      </c>
      <c r="I7" s="15" t="n">
        <v>0.25</v>
      </c>
      <c r="J7" s="13" t="n">
        <v>4500</v>
      </c>
      <c r="K7" s="13" t="n">
        <v>7500</v>
      </c>
      <c r="L7" s="15" t="n">
        <v>0</v>
      </c>
      <c r="M7" s="12" t="inlineStr">
        <is>
          <t>Live</t>
        </is>
      </c>
      <c r="N7" s="12" t="inlineStr"/>
    </row>
    <row r="8" ht="26" customHeight="1">
      <c r="B8" s="12" t="inlineStr">
        <is>
          <t>MEN-003</t>
        </is>
      </c>
      <c r="C8" s="12" t="inlineStr">
        <is>
          <t>Premium pastry</t>
        </is>
      </c>
      <c r="D8" s="12" t="inlineStr">
        <is>
          <t>Pastry / bakery</t>
        </is>
      </c>
      <c r="E8" s="12" t="inlineStr">
        <is>
          <t>Chef Lead</t>
        </is>
      </c>
      <c r="F8" s="13" t="n">
        <v>1.1</v>
      </c>
      <c r="G8" s="13" t="n">
        <v>4.5</v>
      </c>
      <c r="H8" s="14" t="n">
        <v>1500</v>
      </c>
      <c r="I8" s="15" t="n">
        <v>0.1</v>
      </c>
      <c r="J8" s="13" t="n">
        <v>2200</v>
      </c>
      <c r="K8" s="13" t="n">
        <v>4500</v>
      </c>
      <c r="L8" s="15" t="n">
        <v>0</v>
      </c>
      <c r="M8" s="12" t="inlineStr">
        <is>
          <t>Live</t>
        </is>
      </c>
      <c r="N8" s="12" t="inlineStr"/>
    </row>
    <row r="9" ht="26" customHeight="1">
      <c r="B9" s="12" t="inlineStr">
        <is>
          <t>MEN-004</t>
        </is>
      </c>
      <c r="C9" s="12" t="inlineStr">
        <is>
          <t>Savoury bite</t>
        </is>
      </c>
      <c r="D9" s="12" t="inlineStr">
        <is>
          <t>Snack / savoury</t>
        </is>
      </c>
      <c r="E9" s="12" t="inlineStr">
        <is>
          <t>Chef Lead</t>
        </is>
      </c>
      <c r="F9" s="13" t="n">
        <v>1.4</v>
      </c>
      <c r="G9" s="13" t="n">
        <v>5.5</v>
      </c>
      <c r="H9" s="14" t="n">
        <v>900</v>
      </c>
      <c r="I9" s="15" t="n">
        <v>0.15</v>
      </c>
      <c r="J9" s="13" t="n">
        <v>2200</v>
      </c>
      <c r="K9" s="13" t="n">
        <v>3500</v>
      </c>
      <c r="L9" s="15" t="n">
        <v>0</v>
      </c>
      <c r="M9" s="12" t="inlineStr">
        <is>
          <t>Live</t>
        </is>
      </c>
      <c r="N9" s="12" t="inlineStr"/>
    </row>
    <row r="10" ht="26" customHeight="1">
      <c r="B10" s="12" t="inlineStr">
        <is>
          <t>MEN-005</t>
        </is>
      </c>
      <c r="C10" s="12" t="inlineStr">
        <is>
          <t>Combo: drink + pastry</t>
        </is>
      </c>
      <c r="D10" s="12" t="inlineStr">
        <is>
          <t>Combo</t>
        </is>
      </c>
      <c r="E10" s="12" t="inlineStr">
        <is>
          <t>Marketing Lead</t>
        </is>
      </c>
      <c r="F10" s="13" t="n">
        <v>2.4</v>
      </c>
      <c r="G10" s="13" t="n">
        <v>9.5</v>
      </c>
      <c r="H10" s="14" t="n">
        <v>1200</v>
      </c>
      <c r="I10" s="15" t="n">
        <v>0.45</v>
      </c>
      <c r="J10" s="13" t="n">
        <v>1500</v>
      </c>
      <c r="K10" s="13" t="n">
        <v>5000</v>
      </c>
      <c r="L10" s="15" t="n">
        <v>0.1</v>
      </c>
      <c r="M10" s="12" t="inlineStr">
        <is>
          <t>Live</t>
        </is>
      </c>
      <c r="N10" s="12" t="inlineStr"/>
    </row>
    <row r="11" ht="26" customHeight="1">
      <c r="B11" s="12" t="inlineStr">
        <is>
          <t>MEN-006</t>
        </is>
      </c>
      <c r="C11" s="12" t="inlineStr">
        <is>
          <t>Seasonal dessert</t>
        </is>
      </c>
      <c r="D11" s="12" t="inlineStr">
        <is>
          <t>Dessert</t>
        </is>
      </c>
      <c r="E11" s="12" t="inlineStr">
        <is>
          <t>Chef Lead</t>
        </is>
      </c>
      <c r="F11" s="13" t="n">
        <v>1.6</v>
      </c>
      <c r="G11" s="13" t="n">
        <v>6.5</v>
      </c>
      <c r="H11" s="14" t="n">
        <v>600</v>
      </c>
      <c r="I11" s="15" t="n">
        <v>0.05</v>
      </c>
      <c r="J11" s="13" t="n">
        <v>1800</v>
      </c>
      <c r="K11" s="13" t="n">
        <v>3000</v>
      </c>
      <c r="L11" s="15" t="n">
        <v>0</v>
      </c>
      <c r="M11" s="12" t="inlineStr">
        <is>
          <t>Planned</t>
        </is>
      </c>
      <c r="N11" s="12" t="inlineStr"/>
    </row>
    <row r="12" ht="26" customHeight="1">
      <c r="B12" s="12" t="inlineStr">
        <is>
          <t>MEN-007</t>
        </is>
      </c>
      <c r="C12" s="12" t="inlineStr">
        <is>
          <t>Premium snack box</t>
        </is>
      </c>
      <c r="D12" s="12" t="inlineStr">
        <is>
          <t>Combo</t>
        </is>
      </c>
      <c r="E12" s="12" t="inlineStr">
        <is>
          <t>Chef Lead</t>
        </is>
      </c>
      <c r="F12" s="13" t="n">
        <v>3.2</v>
      </c>
      <c r="G12" s="13" t="n">
        <v>12</v>
      </c>
      <c r="H12" s="14" t="n">
        <v>400</v>
      </c>
      <c r="I12" s="15" t="n">
        <v>0.3</v>
      </c>
      <c r="J12" s="13" t="n">
        <v>2500</v>
      </c>
      <c r="K12" s="13" t="n">
        <v>4000</v>
      </c>
      <c r="L12" s="15" t="n">
        <v>0.1</v>
      </c>
      <c r="M12" s="12" t="inlineStr">
        <is>
          <t>Planned</t>
        </is>
      </c>
      <c r="N12" s="12" t="inlineStr"/>
    </row>
    <row r="13" ht="26" customHeight="1">
      <c r="B13" s="12" t="inlineStr">
        <is>
          <t>MEN-008</t>
        </is>
      </c>
      <c r="C13" s="12" t="inlineStr">
        <is>
          <t>Iced specialty</t>
        </is>
      </c>
      <c r="D13" s="12" t="inlineStr">
        <is>
          <t>Beverage — cold</t>
        </is>
      </c>
      <c r="E13" s="12" t="inlineStr">
        <is>
          <t>Chef Lead</t>
        </is>
      </c>
      <c r="F13" s="13" t="n">
        <v>1.9</v>
      </c>
      <c r="G13" s="13" t="n">
        <v>7.5</v>
      </c>
      <c r="H13" s="14" t="n">
        <v>1100</v>
      </c>
      <c r="I13" s="15" t="n">
        <v>0.3</v>
      </c>
      <c r="J13" s="13" t="n">
        <v>2000</v>
      </c>
      <c r="K13" s="13" t="n">
        <v>4500</v>
      </c>
      <c r="L13" s="15" t="n">
        <v>0</v>
      </c>
      <c r="M13" s="12" t="inlineStr">
        <is>
          <t>Planned</t>
        </is>
      </c>
      <c r="N13" s="12" t="inlineStr"/>
    </row>
    <row r="14">
      <c r="B14" s="16" t="n"/>
      <c r="C14" s="16" t="n"/>
      <c r="D14" s="16" t="n"/>
      <c r="E14" s="16" t="n"/>
      <c r="F14" s="17" t="n"/>
      <c r="G14" s="17" t="n"/>
      <c r="H14" s="18" t="n"/>
      <c r="I14" s="19" t="n"/>
      <c r="J14" s="17" t="n"/>
      <c r="K14" s="17" t="n"/>
      <c r="L14" s="19" t="n"/>
      <c r="M14" s="16" t="n"/>
      <c r="N14" s="16" t="n"/>
    </row>
    <row r="15">
      <c r="B15" s="16" t="n"/>
      <c r="C15" s="16" t="n"/>
      <c r="D15" s="16" t="n"/>
      <c r="E15" s="16" t="n"/>
      <c r="F15" s="17" t="n"/>
      <c r="G15" s="17" t="n"/>
      <c r="H15" s="18" t="n"/>
      <c r="I15" s="19" t="n"/>
      <c r="J15" s="17" t="n"/>
      <c r="K15" s="17" t="n"/>
      <c r="L15" s="19" t="n"/>
      <c r="M15" s="16" t="n"/>
      <c r="N15" s="16" t="n"/>
    </row>
    <row r="16">
      <c r="B16" s="16" t="n"/>
      <c r="C16" s="16" t="n"/>
      <c r="D16" s="16" t="n"/>
      <c r="E16" s="16" t="n"/>
      <c r="F16" s="17" t="n"/>
      <c r="G16" s="17" t="n"/>
      <c r="H16" s="18" t="n"/>
      <c r="I16" s="19" t="n"/>
      <c r="J16" s="17" t="n"/>
      <c r="K16" s="17" t="n"/>
      <c r="L16" s="19" t="n"/>
      <c r="M16" s="16" t="n"/>
      <c r="N16" s="16" t="n"/>
    </row>
    <row r="17">
      <c r="B17" s="16" t="n"/>
      <c r="C17" s="16" t="n"/>
      <c r="D17" s="16" t="n"/>
      <c r="E17" s="16" t="n"/>
      <c r="F17" s="17" t="n"/>
      <c r="G17" s="17" t="n"/>
      <c r="H17" s="18" t="n"/>
      <c r="I17" s="19" t="n"/>
      <c r="J17" s="17" t="n"/>
      <c r="K17" s="17" t="n"/>
      <c r="L17" s="19" t="n"/>
      <c r="M17" s="16" t="n"/>
      <c r="N17" s="16" t="n"/>
    </row>
    <row r="18">
      <c r="B18" s="16" t="n"/>
      <c r="C18" s="16" t="n"/>
      <c r="D18" s="16" t="n"/>
      <c r="E18" s="16" t="n"/>
      <c r="F18" s="17" t="n"/>
      <c r="G18" s="17" t="n"/>
      <c r="H18" s="18" t="n"/>
      <c r="I18" s="19" t="n"/>
      <c r="J18" s="17" t="n"/>
      <c r="K18" s="17" t="n"/>
      <c r="L18" s="19" t="n"/>
      <c r="M18" s="16" t="n"/>
      <c r="N18" s="16" t="n"/>
    </row>
    <row r="19">
      <c r="B19" s="16" t="n"/>
      <c r="C19" s="16" t="n"/>
      <c r="D19" s="16" t="n"/>
      <c r="E19" s="16" t="n"/>
      <c r="F19" s="17" t="n"/>
      <c r="G19" s="17" t="n"/>
      <c r="H19" s="18" t="n"/>
      <c r="I19" s="19" t="n"/>
      <c r="J19" s="17" t="n"/>
      <c r="K19" s="17" t="n"/>
      <c r="L19" s="19" t="n"/>
      <c r="M19" s="16" t="n"/>
      <c r="N19" s="16" t="n"/>
    </row>
    <row r="20">
      <c r="B20" s="16" t="n"/>
      <c r="C20" s="16" t="n"/>
      <c r="D20" s="16" t="n"/>
      <c r="E20" s="16" t="n"/>
      <c r="F20" s="17" t="n"/>
      <c r="G20" s="17" t="n"/>
      <c r="H20" s="18" t="n"/>
      <c r="I20" s="19" t="n"/>
      <c r="J20" s="17" t="n"/>
      <c r="K20" s="17" t="n"/>
      <c r="L20" s="19" t="n"/>
      <c r="M20" s="16" t="n"/>
      <c r="N20" s="16" t="n"/>
    </row>
    <row r="21">
      <c r="B21" s="16" t="n"/>
      <c r="C21" s="16" t="n"/>
      <c r="D21" s="16" t="n"/>
      <c r="E21" s="16" t="n"/>
      <c r="F21" s="17" t="n"/>
      <c r="G21" s="17" t="n"/>
      <c r="H21" s="18" t="n"/>
      <c r="I21" s="19" t="n"/>
      <c r="J21" s="17" t="n"/>
      <c r="K21" s="17" t="n"/>
      <c r="L21" s="19" t="n"/>
      <c r="M21" s="16" t="n"/>
      <c r="N21" s="16" t="n"/>
    </row>
    <row r="22">
      <c r="B22" s="16" t="n"/>
      <c r="C22" s="16" t="n"/>
      <c r="D22" s="16" t="n"/>
      <c r="E22" s="16" t="n"/>
      <c r="F22" s="17" t="n"/>
      <c r="G22" s="17" t="n"/>
      <c r="H22" s="18" t="n"/>
      <c r="I22" s="19" t="n"/>
      <c r="J22" s="17" t="n"/>
      <c r="K22" s="17" t="n"/>
      <c r="L22" s="19" t="n"/>
      <c r="M22" s="16" t="n"/>
      <c r="N22" s="16" t="n"/>
    </row>
    <row r="23">
      <c r="B23" s="16" t="n"/>
      <c r="C23" s="16" t="n"/>
      <c r="D23" s="16" t="n"/>
      <c r="E23" s="16" t="n"/>
      <c r="F23" s="17" t="n"/>
      <c r="G23" s="17" t="n"/>
      <c r="H23" s="18" t="n"/>
      <c r="I23" s="19" t="n"/>
      <c r="J23" s="17" t="n"/>
      <c r="K23" s="17" t="n"/>
      <c r="L23" s="19" t="n"/>
      <c r="M23" s="16" t="n"/>
      <c r="N23" s="16" t="n"/>
    </row>
    <row r="24">
      <c r="B24" s="16" t="n"/>
      <c r="C24" s="16" t="n"/>
      <c r="D24" s="16" t="n"/>
      <c r="E24" s="16" t="n"/>
      <c r="F24" s="17" t="n"/>
      <c r="G24" s="17" t="n"/>
      <c r="H24" s="18" t="n"/>
      <c r="I24" s="19" t="n"/>
      <c r="J24" s="17" t="n"/>
      <c r="K24" s="17" t="n"/>
      <c r="L24" s="19" t="n"/>
      <c r="M24" s="16" t="n"/>
      <c r="N24" s="16" t="n"/>
    </row>
    <row r="25">
      <c r="B25" s="16" t="n"/>
      <c r="C25" s="16" t="n"/>
      <c r="D25" s="16" t="n"/>
      <c r="E25" s="16" t="n"/>
      <c r="F25" s="17" t="n"/>
      <c r="G25" s="17" t="n"/>
      <c r="H25" s="18" t="n"/>
      <c r="I25" s="19" t="n"/>
      <c r="J25" s="17" t="n"/>
      <c r="K25" s="17" t="n"/>
      <c r="L25" s="19" t="n"/>
      <c r="M25" s="16" t="n"/>
      <c r="N25" s="16" t="n"/>
    </row>
  </sheetData>
  <autoFilter ref="B5:N25"/>
  <mergeCells count="3">
    <mergeCell ref="A4:N4"/>
    <mergeCell ref="A2:N2"/>
    <mergeCell ref="A1:N1"/>
  </mergeCells>
  <conditionalFormatting sqref="N6:N25">
    <cfRule type="cellIs" priority="1" operator="equal" dxfId="0" stopIfTrue="0">
      <formula>"Live"</formula>
    </cfRule>
    <cfRule type="cellIs" priority="2" operator="equal" dxfId="0" stopIfTrue="0">
      <formula>"Test"</formula>
    </cfRule>
    <cfRule type="cellIs" priority="3" operator="equal" dxfId="1" stopIfTrue="0">
      <formula>"Planned"</formula>
    </cfRule>
    <cfRule type="cellIs" priority="4" operator="equal" dxfId="1" stopIfTrue="0">
      <formula>"Briefed"</formula>
    </cfRule>
    <cfRule type="cellIs" priority="5" operator="equal" dxfId="2" stopIfTrue="0">
      <formula>"Killed"</formula>
    </cfRule>
  </conditionalFormatting>
  <dataValidations count="2">
    <dataValidation sqref="D6:D25" showDropDown="0" showInputMessage="0" showErrorMessage="0" allowBlank="1" errorTitle="Invalid choice" error="Choose from the dropdown list." type="list">
      <formula1>"Beverage — hot,Beverage — cold,Pastry / bakery,Snack / savoury,Meal,Dessert,Add-on / side,Combo"</formula1>
    </dataValidation>
    <dataValidation sqref="N6:N25" showDropDown="0" showInputMessage="0" showErrorMessage="0" allowBlank="1" errorTitle="Invalid choice" error="Choose from the dropdown list." type="list">
      <formula1>"Planned,Briefed,Test,Live,Killed"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2" customWidth="1" min="3" max="3"/>
    <col width="12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2" customWidth="1" min="11" max="11"/>
    <col width="14" customWidth="1" min="12" max="12"/>
  </cols>
  <sheetData>
    <row r="1" ht="30" customHeight="1">
      <c r="A1" s="1" t="inlineStr">
        <is>
          <t>Calculations</t>
        </is>
      </c>
    </row>
    <row r="2" ht="18" customHeight="1">
      <c r="A2" s="2" t="inlineStr">
        <is>
          <t>Per-item: gross margin, weekly contribution, breakeven, payback, engineering matrix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PER-ITEM ECONOMICS</t>
        </is>
      </c>
    </row>
    <row r="5" ht="22" customHeight="1">
      <c r="B5" s="11" t="inlineStr">
        <is>
          <t>Item</t>
        </is>
      </c>
      <c r="C5" s="11" t="inlineStr">
        <is>
          <t>Net price</t>
        </is>
      </c>
      <c r="D5" s="11" t="inlineStr">
        <is>
          <t>Item cost</t>
        </is>
      </c>
      <c r="E5" s="11" t="inlineStr">
        <is>
          <t>Gross margin %</t>
        </is>
      </c>
      <c r="F5" s="11" t="inlineStr">
        <is>
          <t>Net contribution / unit</t>
        </is>
      </c>
      <c r="G5" s="11" t="inlineStr">
        <is>
          <t>Weekly units (net of cannib.)</t>
        </is>
      </c>
      <c r="H5" s="11" t="inlineStr">
        <is>
          <t>Weekly contribution</t>
        </is>
      </c>
      <c r="I5" s="11" t="inlineStr">
        <is>
          <t>Total launch + mkt cost</t>
        </is>
      </c>
      <c r="J5" s="11" t="inlineStr">
        <is>
          <t>Breakeven units</t>
        </is>
      </c>
      <c r="K5" s="11" t="inlineStr">
        <is>
          <t>Weeks to breakeven</t>
        </is>
      </c>
      <c r="L5" s="11" t="inlineStr">
        <is>
          <t>Class</t>
        </is>
      </c>
      <c r="M5" t="inlineStr">
        <is>
          <t>Action</t>
        </is>
      </c>
    </row>
    <row r="6">
      <c r="B6" s="20">
        <f>Inputs!C6</f>
        <v/>
      </c>
      <c r="C6" s="21">
        <f>IFERROR(Inputs!G6*(1-Inputs!L6),0)</f>
        <v/>
      </c>
      <c r="D6" s="21">
        <f>Inputs!F6</f>
        <v/>
      </c>
      <c r="E6" s="22">
        <f>IFERROR((C6-D6)/C6,0)</f>
        <v/>
      </c>
      <c r="F6" s="21">
        <f>IFERROR(C6-D6,0)</f>
        <v/>
      </c>
      <c r="G6" s="23">
        <f>IFERROR(Inputs!H6*(1-Inputs!I6),0)</f>
        <v/>
      </c>
      <c r="H6" s="24">
        <f>IFERROR(F6*G6,0)</f>
        <v/>
      </c>
      <c r="I6" s="24">
        <f>IFERROR(Inputs!J6+Inputs!K6,0)</f>
        <v/>
      </c>
      <c r="J6" s="23">
        <f>IFERROR(I6/F6,0)</f>
        <v/>
      </c>
      <c r="K6" s="25">
        <f>IFERROR(J6/G6,0)</f>
        <v/>
      </c>
      <c r="L6" s="20">
        <f>IF(Inputs!C6="","",IF(G6&gt;=Assumptions!$C$5,IF(E6&gt;=Assumptions!$C$6,"STAR","WORKHORSE"),IF(E6&gt;=Assumptions!$C$6,"PUZZLE","DOG")))</f>
        <v/>
      </c>
      <c r="M6" s="20">
        <f>IF(Inputs!C6="","",IF(L6="STAR","Protect, promote",IF(L6="WORKHORSE","Re-engineer cost or raise price",IF(L6="PUZZLE","Drive volume, feature on menu",IF(L6="DOG","Kill or rebuild","")))))</f>
        <v/>
      </c>
    </row>
    <row r="7">
      <c r="B7" s="20">
        <f>Inputs!C7</f>
        <v/>
      </c>
      <c r="C7" s="21">
        <f>IFERROR(Inputs!G7*(1-Inputs!L7),0)</f>
        <v/>
      </c>
      <c r="D7" s="21">
        <f>Inputs!F7</f>
        <v/>
      </c>
      <c r="E7" s="22">
        <f>IFERROR((C7-D7)/C7,0)</f>
        <v/>
      </c>
      <c r="F7" s="21">
        <f>IFERROR(C7-D7,0)</f>
        <v/>
      </c>
      <c r="G7" s="23">
        <f>IFERROR(Inputs!H7*(1-Inputs!I7),0)</f>
        <v/>
      </c>
      <c r="H7" s="24">
        <f>IFERROR(F7*G7,0)</f>
        <v/>
      </c>
      <c r="I7" s="24">
        <f>IFERROR(Inputs!J7+Inputs!K7,0)</f>
        <v/>
      </c>
      <c r="J7" s="23">
        <f>IFERROR(I7/F7,0)</f>
        <v/>
      </c>
      <c r="K7" s="25">
        <f>IFERROR(J7/G7,0)</f>
        <v/>
      </c>
      <c r="L7" s="20">
        <f>IF(Inputs!C7="","",IF(G7&gt;=Assumptions!$C$5,IF(E7&gt;=Assumptions!$C$6,"STAR","WORKHORSE"),IF(E7&gt;=Assumptions!$C$6,"PUZZLE","DOG")))</f>
        <v/>
      </c>
      <c r="M7" s="20">
        <f>IF(Inputs!C7="","",IF(L7="STAR","Protect, promote",IF(L7="WORKHORSE","Re-engineer cost or raise price",IF(L7="PUZZLE","Drive volume, feature on menu",IF(L7="DOG","Kill or rebuild","")))))</f>
        <v/>
      </c>
    </row>
    <row r="8">
      <c r="B8" s="20">
        <f>Inputs!C8</f>
        <v/>
      </c>
      <c r="C8" s="21">
        <f>IFERROR(Inputs!G8*(1-Inputs!L8),0)</f>
        <v/>
      </c>
      <c r="D8" s="21">
        <f>Inputs!F8</f>
        <v/>
      </c>
      <c r="E8" s="22">
        <f>IFERROR((C8-D8)/C8,0)</f>
        <v/>
      </c>
      <c r="F8" s="21">
        <f>IFERROR(C8-D8,0)</f>
        <v/>
      </c>
      <c r="G8" s="23">
        <f>IFERROR(Inputs!H8*(1-Inputs!I8),0)</f>
        <v/>
      </c>
      <c r="H8" s="24">
        <f>IFERROR(F8*G8,0)</f>
        <v/>
      </c>
      <c r="I8" s="24">
        <f>IFERROR(Inputs!J8+Inputs!K8,0)</f>
        <v/>
      </c>
      <c r="J8" s="23">
        <f>IFERROR(I8/F8,0)</f>
        <v/>
      </c>
      <c r="K8" s="25">
        <f>IFERROR(J8/G8,0)</f>
        <v/>
      </c>
      <c r="L8" s="20">
        <f>IF(Inputs!C8="","",IF(G8&gt;=Assumptions!$C$5,IF(E8&gt;=Assumptions!$C$6,"STAR","WORKHORSE"),IF(E8&gt;=Assumptions!$C$6,"PUZZLE","DOG")))</f>
        <v/>
      </c>
      <c r="M8" s="20">
        <f>IF(Inputs!C8="","",IF(L8="STAR","Protect, promote",IF(L8="WORKHORSE","Re-engineer cost or raise price",IF(L8="PUZZLE","Drive volume, feature on menu",IF(L8="DOG","Kill or rebuild","")))))</f>
        <v/>
      </c>
    </row>
    <row r="9">
      <c r="B9" s="20">
        <f>Inputs!C9</f>
        <v/>
      </c>
      <c r="C9" s="21">
        <f>IFERROR(Inputs!G9*(1-Inputs!L9),0)</f>
        <v/>
      </c>
      <c r="D9" s="21">
        <f>Inputs!F9</f>
        <v/>
      </c>
      <c r="E9" s="22">
        <f>IFERROR((C9-D9)/C9,0)</f>
        <v/>
      </c>
      <c r="F9" s="21">
        <f>IFERROR(C9-D9,0)</f>
        <v/>
      </c>
      <c r="G9" s="23">
        <f>IFERROR(Inputs!H9*(1-Inputs!I9),0)</f>
        <v/>
      </c>
      <c r="H9" s="24">
        <f>IFERROR(F9*G9,0)</f>
        <v/>
      </c>
      <c r="I9" s="24">
        <f>IFERROR(Inputs!J9+Inputs!K9,0)</f>
        <v/>
      </c>
      <c r="J9" s="23">
        <f>IFERROR(I9/F9,0)</f>
        <v/>
      </c>
      <c r="K9" s="25">
        <f>IFERROR(J9/G9,0)</f>
        <v/>
      </c>
      <c r="L9" s="20">
        <f>IF(Inputs!C9="","",IF(G9&gt;=Assumptions!$C$5,IF(E9&gt;=Assumptions!$C$6,"STAR","WORKHORSE"),IF(E9&gt;=Assumptions!$C$6,"PUZZLE","DOG")))</f>
        <v/>
      </c>
      <c r="M9" s="20">
        <f>IF(Inputs!C9="","",IF(L9="STAR","Protect, promote",IF(L9="WORKHORSE","Re-engineer cost or raise price",IF(L9="PUZZLE","Drive volume, feature on menu",IF(L9="DOG","Kill or rebuild","")))))</f>
        <v/>
      </c>
    </row>
    <row r="10">
      <c r="B10" s="20">
        <f>Inputs!C10</f>
        <v/>
      </c>
      <c r="C10" s="21">
        <f>IFERROR(Inputs!G10*(1-Inputs!L10),0)</f>
        <v/>
      </c>
      <c r="D10" s="21">
        <f>Inputs!F10</f>
        <v/>
      </c>
      <c r="E10" s="22">
        <f>IFERROR((C10-D10)/C10,0)</f>
        <v/>
      </c>
      <c r="F10" s="21">
        <f>IFERROR(C10-D10,0)</f>
        <v/>
      </c>
      <c r="G10" s="23">
        <f>IFERROR(Inputs!H10*(1-Inputs!I10),0)</f>
        <v/>
      </c>
      <c r="H10" s="24">
        <f>IFERROR(F10*G10,0)</f>
        <v/>
      </c>
      <c r="I10" s="24">
        <f>IFERROR(Inputs!J10+Inputs!K10,0)</f>
        <v/>
      </c>
      <c r="J10" s="23">
        <f>IFERROR(I10/F10,0)</f>
        <v/>
      </c>
      <c r="K10" s="25">
        <f>IFERROR(J10/G10,0)</f>
        <v/>
      </c>
      <c r="L10" s="20">
        <f>IF(Inputs!C10="","",IF(G10&gt;=Assumptions!$C$5,IF(E10&gt;=Assumptions!$C$6,"STAR","WORKHORSE"),IF(E10&gt;=Assumptions!$C$6,"PUZZLE","DOG")))</f>
        <v/>
      </c>
      <c r="M10" s="20">
        <f>IF(Inputs!C10="","",IF(L10="STAR","Protect, promote",IF(L10="WORKHORSE","Re-engineer cost or raise price",IF(L10="PUZZLE","Drive volume, feature on menu",IF(L10="DOG","Kill or rebuild","")))))</f>
        <v/>
      </c>
    </row>
    <row r="11">
      <c r="B11" s="20">
        <f>Inputs!C11</f>
        <v/>
      </c>
      <c r="C11" s="21">
        <f>IFERROR(Inputs!G11*(1-Inputs!L11),0)</f>
        <v/>
      </c>
      <c r="D11" s="21">
        <f>Inputs!F11</f>
        <v/>
      </c>
      <c r="E11" s="22">
        <f>IFERROR((C11-D11)/C11,0)</f>
        <v/>
      </c>
      <c r="F11" s="21">
        <f>IFERROR(C11-D11,0)</f>
        <v/>
      </c>
      <c r="G11" s="23">
        <f>IFERROR(Inputs!H11*(1-Inputs!I11),0)</f>
        <v/>
      </c>
      <c r="H11" s="24">
        <f>IFERROR(F11*G11,0)</f>
        <v/>
      </c>
      <c r="I11" s="24">
        <f>IFERROR(Inputs!J11+Inputs!K11,0)</f>
        <v/>
      </c>
      <c r="J11" s="23">
        <f>IFERROR(I11/F11,0)</f>
        <v/>
      </c>
      <c r="K11" s="25">
        <f>IFERROR(J11/G11,0)</f>
        <v/>
      </c>
      <c r="L11" s="20">
        <f>IF(Inputs!C11="","",IF(G11&gt;=Assumptions!$C$5,IF(E11&gt;=Assumptions!$C$6,"STAR","WORKHORSE"),IF(E11&gt;=Assumptions!$C$6,"PUZZLE","DOG")))</f>
        <v/>
      </c>
      <c r="M11" s="20">
        <f>IF(Inputs!C11="","",IF(L11="STAR","Protect, promote",IF(L11="WORKHORSE","Re-engineer cost or raise price",IF(L11="PUZZLE","Drive volume, feature on menu",IF(L11="DOG","Kill or rebuild","")))))</f>
        <v/>
      </c>
    </row>
    <row r="12">
      <c r="B12" s="20">
        <f>Inputs!C12</f>
        <v/>
      </c>
      <c r="C12" s="21">
        <f>IFERROR(Inputs!G12*(1-Inputs!L12),0)</f>
        <v/>
      </c>
      <c r="D12" s="21">
        <f>Inputs!F12</f>
        <v/>
      </c>
      <c r="E12" s="22">
        <f>IFERROR((C12-D12)/C12,0)</f>
        <v/>
      </c>
      <c r="F12" s="21">
        <f>IFERROR(C12-D12,0)</f>
        <v/>
      </c>
      <c r="G12" s="23">
        <f>IFERROR(Inputs!H12*(1-Inputs!I12),0)</f>
        <v/>
      </c>
      <c r="H12" s="24">
        <f>IFERROR(F12*G12,0)</f>
        <v/>
      </c>
      <c r="I12" s="24">
        <f>IFERROR(Inputs!J12+Inputs!K12,0)</f>
        <v/>
      </c>
      <c r="J12" s="23">
        <f>IFERROR(I12/F12,0)</f>
        <v/>
      </c>
      <c r="K12" s="25">
        <f>IFERROR(J12/G12,0)</f>
        <v/>
      </c>
      <c r="L12" s="20">
        <f>IF(Inputs!C12="","",IF(G12&gt;=Assumptions!$C$5,IF(E12&gt;=Assumptions!$C$6,"STAR","WORKHORSE"),IF(E12&gt;=Assumptions!$C$6,"PUZZLE","DOG")))</f>
        <v/>
      </c>
      <c r="M12" s="20">
        <f>IF(Inputs!C12="","",IF(L12="STAR","Protect, promote",IF(L12="WORKHORSE","Re-engineer cost or raise price",IF(L12="PUZZLE","Drive volume, feature on menu",IF(L12="DOG","Kill or rebuild","")))))</f>
        <v/>
      </c>
    </row>
    <row r="13">
      <c r="B13" s="20">
        <f>Inputs!C13</f>
        <v/>
      </c>
      <c r="C13" s="21">
        <f>IFERROR(Inputs!G13*(1-Inputs!L13),0)</f>
        <v/>
      </c>
      <c r="D13" s="21">
        <f>Inputs!F13</f>
        <v/>
      </c>
      <c r="E13" s="22">
        <f>IFERROR((C13-D13)/C13,0)</f>
        <v/>
      </c>
      <c r="F13" s="21">
        <f>IFERROR(C13-D13,0)</f>
        <v/>
      </c>
      <c r="G13" s="23">
        <f>IFERROR(Inputs!H13*(1-Inputs!I13),0)</f>
        <v/>
      </c>
      <c r="H13" s="24">
        <f>IFERROR(F13*G13,0)</f>
        <v/>
      </c>
      <c r="I13" s="24">
        <f>IFERROR(Inputs!J13+Inputs!K13,0)</f>
        <v/>
      </c>
      <c r="J13" s="23">
        <f>IFERROR(I13/F13,0)</f>
        <v/>
      </c>
      <c r="K13" s="25">
        <f>IFERROR(J13/G13,0)</f>
        <v/>
      </c>
      <c r="L13" s="20">
        <f>IF(Inputs!C13="","",IF(G13&gt;=Assumptions!$C$5,IF(E13&gt;=Assumptions!$C$6,"STAR","WORKHORSE"),IF(E13&gt;=Assumptions!$C$6,"PUZZLE","DOG")))</f>
        <v/>
      </c>
      <c r="M13" s="20">
        <f>IF(Inputs!C13="","",IF(L13="STAR","Protect, promote",IF(L13="WORKHORSE","Re-engineer cost or raise price",IF(L13="PUZZLE","Drive volume, feature on menu",IF(L13="DOG","Kill or rebuild","")))))</f>
        <v/>
      </c>
    </row>
    <row r="14">
      <c r="B14" s="20">
        <f>Inputs!C14</f>
        <v/>
      </c>
      <c r="C14" s="21">
        <f>IFERROR(Inputs!G14*(1-Inputs!L14),0)</f>
        <v/>
      </c>
      <c r="D14" s="21">
        <f>Inputs!F14</f>
        <v/>
      </c>
      <c r="E14" s="22">
        <f>IFERROR((C14-D14)/C14,0)</f>
        <v/>
      </c>
      <c r="F14" s="21">
        <f>IFERROR(C14-D14,0)</f>
        <v/>
      </c>
      <c r="G14" s="23">
        <f>IFERROR(Inputs!H14*(1-Inputs!I14),0)</f>
        <v/>
      </c>
      <c r="H14" s="24">
        <f>IFERROR(F14*G14,0)</f>
        <v/>
      </c>
      <c r="I14" s="24">
        <f>IFERROR(Inputs!J14+Inputs!K14,0)</f>
        <v/>
      </c>
      <c r="J14" s="23">
        <f>IFERROR(I14/F14,0)</f>
        <v/>
      </c>
      <c r="K14" s="25">
        <f>IFERROR(J14/G14,0)</f>
        <v/>
      </c>
      <c r="L14" s="20">
        <f>IF(Inputs!C14="","",IF(G14&gt;=Assumptions!$C$5,IF(E14&gt;=Assumptions!$C$6,"STAR","WORKHORSE"),IF(E14&gt;=Assumptions!$C$6,"PUZZLE","DOG")))</f>
        <v/>
      </c>
      <c r="M14" s="20">
        <f>IF(Inputs!C14="","",IF(L14="STAR","Protect, promote",IF(L14="WORKHORSE","Re-engineer cost or raise price",IF(L14="PUZZLE","Drive volume, feature on menu",IF(L14="DOG","Kill or rebuild","")))))</f>
        <v/>
      </c>
    </row>
    <row r="15">
      <c r="B15" s="20">
        <f>Inputs!C15</f>
        <v/>
      </c>
      <c r="C15" s="21">
        <f>IFERROR(Inputs!G15*(1-Inputs!L15),0)</f>
        <v/>
      </c>
      <c r="D15" s="21">
        <f>Inputs!F15</f>
        <v/>
      </c>
      <c r="E15" s="22">
        <f>IFERROR((C15-D15)/C15,0)</f>
        <v/>
      </c>
      <c r="F15" s="21">
        <f>IFERROR(C15-D15,0)</f>
        <v/>
      </c>
      <c r="G15" s="23">
        <f>IFERROR(Inputs!H15*(1-Inputs!I15),0)</f>
        <v/>
      </c>
      <c r="H15" s="24">
        <f>IFERROR(F15*G15,0)</f>
        <v/>
      </c>
      <c r="I15" s="24">
        <f>IFERROR(Inputs!J15+Inputs!K15,0)</f>
        <v/>
      </c>
      <c r="J15" s="23">
        <f>IFERROR(I15/F15,0)</f>
        <v/>
      </c>
      <c r="K15" s="25">
        <f>IFERROR(J15/G15,0)</f>
        <v/>
      </c>
      <c r="L15" s="20">
        <f>IF(Inputs!C15="","",IF(G15&gt;=Assumptions!$C$5,IF(E15&gt;=Assumptions!$C$6,"STAR","WORKHORSE"),IF(E15&gt;=Assumptions!$C$6,"PUZZLE","DOG")))</f>
        <v/>
      </c>
      <c r="M15" s="20">
        <f>IF(Inputs!C15="","",IF(L15="STAR","Protect, promote",IF(L15="WORKHORSE","Re-engineer cost or raise price",IF(L15="PUZZLE","Drive volume, feature on menu",IF(L15="DOG","Kill or rebuild","")))))</f>
        <v/>
      </c>
    </row>
    <row r="16">
      <c r="B16" s="20">
        <f>Inputs!C16</f>
        <v/>
      </c>
      <c r="C16" s="21">
        <f>IFERROR(Inputs!G16*(1-Inputs!L16),0)</f>
        <v/>
      </c>
      <c r="D16" s="21">
        <f>Inputs!F16</f>
        <v/>
      </c>
      <c r="E16" s="22">
        <f>IFERROR((C16-D16)/C16,0)</f>
        <v/>
      </c>
      <c r="F16" s="21">
        <f>IFERROR(C16-D16,0)</f>
        <v/>
      </c>
      <c r="G16" s="23">
        <f>IFERROR(Inputs!H16*(1-Inputs!I16),0)</f>
        <v/>
      </c>
      <c r="H16" s="24">
        <f>IFERROR(F16*G16,0)</f>
        <v/>
      </c>
      <c r="I16" s="24">
        <f>IFERROR(Inputs!J16+Inputs!K16,0)</f>
        <v/>
      </c>
      <c r="J16" s="23">
        <f>IFERROR(I16/F16,0)</f>
        <v/>
      </c>
      <c r="K16" s="25">
        <f>IFERROR(J16/G16,0)</f>
        <v/>
      </c>
      <c r="L16" s="20">
        <f>IF(Inputs!C16="","",IF(G16&gt;=Assumptions!$C$5,IF(E16&gt;=Assumptions!$C$6,"STAR","WORKHORSE"),IF(E16&gt;=Assumptions!$C$6,"PUZZLE","DOG")))</f>
        <v/>
      </c>
      <c r="M16" s="20">
        <f>IF(Inputs!C16="","",IF(L16="STAR","Protect, promote",IF(L16="WORKHORSE","Re-engineer cost or raise price",IF(L16="PUZZLE","Drive volume, feature on menu",IF(L16="DOG","Kill or rebuild","")))))</f>
        <v/>
      </c>
    </row>
    <row r="17">
      <c r="B17" s="20">
        <f>Inputs!C17</f>
        <v/>
      </c>
      <c r="C17" s="21">
        <f>IFERROR(Inputs!G17*(1-Inputs!L17),0)</f>
        <v/>
      </c>
      <c r="D17" s="21">
        <f>Inputs!F17</f>
        <v/>
      </c>
      <c r="E17" s="22">
        <f>IFERROR((C17-D17)/C17,0)</f>
        <v/>
      </c>
      <c r="F17" s="21">
        <f>IFERROR(C17-D17,0)</f>
        <v/>
      </c>
      <c r="G17" s="23">
        <f>IFERROR(Inputs!H17*(1-Inputs!I17),0)</f>
        <v/>
      </c>
      <c r="H17" s="24">
        <f>IFERROR(F17*G17,0)</f>
        <v/>
      </c>
      <c r="I17" s="24">
        <f>IFERROR(Inputs!J17+Inputs!K17,0)</f>
        <v/>
      </c>
      <c r="J17" s="23">
        <f>IFERROR(I17/F17,0)</f>
        <v/>
      </c>
      <c r="K17" s="25">
        <f>IFERROR(J17/G17,0)</f>
        <v/>
      </c>
      <c r="L17" s="20">
        <f>IF(Inputs!C17="","",IF(G17&gt;=Assumptions!$C$5,IF(E17&gt;=Assumptions!$C$6,"STAR","WORKHORSE"),IF(E17&gt;=Assumptions!$C$6,"PUZZLE","DOG")))</f>
        <v/>
      </c>
      <c r="M17" s="20">
        <f>IF(Inputs!C17="","",IF(L17="STAR","Protect, promote",IF(L17="WORKHORSE","Re-engineer cost or raise price",IF(L17="PUZZLE","Drive volume, feature on menu",IF(L17="DOG","Kill or rebuild","")))))</f>
        <v/>
      </c>
    </row>
    <row r="18">
      <c r="B18" s="20">
        <f>Inputs!C18</f>
        <v/>
      </c>
      <c r="C18" s="21">
        <f>IFERROR(Inputs!G18*(1-Inputs!L18),0)</f>
        <v/>
      </c>
      <c r="D18" s="21">
        <f>Inputs!F18</f>
        <v/>
      </c>
      <c r="E18" s="22">
        <f>IFERROR((C18-D18)/C18,0)</f>
        <v/>
      </c>
      <c r="F18" s="21">
        <f>IFERROR(C18-D18,0)</f>
        <v/>
      </c>
      <c r="G18" s="23">
        <f>IFERROR(Inputs!H18*(1-Inputs!I18),0)</f>
        <v/>
      </c>
      <c r="H18" s="24">
        <f>IFERROR(F18*G18,0)</f>
        <v/>
      </c>
      <c r="I18" s="24">
        <f>IFERROR(Inputs!J18+Inputs!K18,0)</f>
        <v/>
      </c>
      <c r="J18" s="23">
        <f>IFERROR(I18/F18,0)</f>
        <v/>
      </c>
      <c r="K18" s="25">
        <f>IFERROR(J18/G18,0)</f>
        <v/>
      </c>
      <c r="L18" s="20">
        <f>IF(Inputs!C18="","",IF(G18&gt;=Assumptions!$C$5,IF(E18&gt;=Assumptions!$C$6,"STAR","WORKHORSE"),IF(E18&gt;=Assumptions!$C$6,"PUZZLE","DOG")))</f>
        <v/>
      </c>
      <c r="M18" s="20">
        <f>IF(Inputs!C18="","",IF(L18="STAR","Protect, promote",IF(L18="WORKHORSE","Re-engineer cost or raise price",IF(L18="PUZZLE","Drive volume, feature on menu",IF(L18="DOG","Kill or rebuild","")))))</f>
        <v/>
      </c>
    </row>
    <row r="19">
      <c r="B19" s="20">
        <f>Inputs!C19</f>
        <v/>
      </c>
      <c r="C19" s="21">
        <f>IFERROR(Inputs!G19*(1-Inputs!L19),0)</f>
        <v/>
      </c>
      <c r="D19" s="21">
        <f>Inputs!F19</f>
        <v/>
      </c>
      <c r="E19" s="22">
        <f>IFERROR((C19-D19)/C19,0)</f>
        <v/>
      </c>
      <c r="F19" s="21">
        <f>IFERROR(C19-D19,0)</f>
        <v/>
      </c>
      <c r="G19" s="23">
        <f>IFERROR(Inputs!H19*(1-Inputs!I19),0)</f>
        <v/>
      </c>
      <c r="H19" s="24">
        <f>IFERROR(F19*G19,0)</f>
        <v/>
      </c>
      <c r="I19" s="24">
        <f>IFERROR(Inputs!J19+Inputs!K19,0)</f>
        <v/>
      </c>
      <c r="J19" s="23">
        <f>IFERROR(I19/F19,0)</f>
        <v/>
      </c>
      <c r="K19" s="25">
        <f>IFERROR(J19/G19,0)</f>
        <v/>
      </c>
      <c r="L19" s="20">
        <f>IF(Inputs!C19="","",IF(G19&gt;=Assumptions!$C$5,IF(E19&gt;=Assumptions!$C$6,"STAR","WORKHORSE"),IF(E19&gt;=Assumptions!$C$6,"PUZZLE","DOG")))</f>
        <v/>
      </c>
      <c r="M19" s="20">
        <f>IF(Inputs!C19="","",IF(L19="STAR","Protect, promote",IF(L19="WORKHORSE","Re-engineer cost or raise price",IF(L19="PUZZLE","Drive volume, feature on menu",IF(L19="DOG","Kill or rebuild","")))))</f>
        <v/>
      </c>
    </row>
    <row r="20">
      <c r="B20" s="20">
        <f>Inputs!C20</f>
        <v/>
      </c>
      <c r="C20" s="21">
        <f>IFERROR(Inputs!G20*(1-Inputs!L20),0)</f>
        <v/>
      </c>
      <c r="D20" s="21">
        <f>Inputs!F20</f>
        <v/>
      </c>
      <c r="E20" s="22">
        <f>IFERROR((C20-D20)/C20,0)</f>
        <v/>
      </c>
      <c r="F20" s="21">
        <f>IFERROR(C20-D20,0)</f>
        <v/>
      </c>
      <c r="G20" s="23">
        <f>IFERROR(Inputs!H20*(1-Inputs!I20),0)</f>
        <v/>
      </c>
      <c r="H20" s="24">
        <f>IFERROR(F20*G20,0)</f>
        <v/>
      </c>
      <c r="I20" s="24">
        <f>IFERROR(Inputs!J20+Inputs!K20,0)</f>
        <v/>
      </c>
      <c r="J20" s="23">
        <f>IFERROR(I20/F20,0)</f>
        <v/>
      </c>
      <c r="K20" s="25">
        <f>IFERROR(J20/G20,0)</f>
        <v/>
      </c>
      <c r="L20" s="20">
        <f>IF(Inputs!C20="","",IF(G20&gt;=Assumptions!$C$5,IF(E20&gt;=Assumptions!$C$6,"STAR","WORKHORSE"),IF(E20&gt;=Assumptions!$C$6,"PUZZLE","DOG")))</f>
        <v/>
      </c>
      <c r="M20" s="20">
        <f>IF(Inputs!C20="","",IF(L20="STAR","Protect, promote",IF(L20="WORKHORSE","Re-engineer cost or raise price",IF(L20="PUZZLE","Drive volume, feature on menu",IF(L20="DOG","Kill or rebuild","")))))</f>
        <v/>
      </c>
    </row>
    <row r="21">
      <c r="B21" s="20">
        <f>Inputs!C21</f>
        <v/>
      </c>
      <c r="C21" s="21">
        <f>IFERROR(Inputs!G21*(1-Inputs!L21),0)</f>
        <v/>
      </c>
      <c r="D21" s="21">
        <f>Inputs!F21</f>
        <v/>
      </c>
      <c r="E21" s="22">
        <f>IFERROR((C21-D21)/C21,0)</f>
        <v/>
      </c>
      <c r="F21" s="21">
        <f>IFERROR(C21-D21,0)</f>
        <v/>
      </c>
      <c r="G21" s="23">
        <f>IFERROR(Inputs!H21*(1-Inputs!I21),0)</f>
        <v/>
      </c>
      <c r="H21" s="24">
        <f>IFERROR(F21*G21,0)</f>
        <v/>
      </c>
      <c r="I21" s="24">
        <f>IFERROR(Inputs!J21+Inputs!K21,0)</f>
        <v/>
      </c>
      <c r="J21" s="23">
        <f>IFERROR(I21/F21,0)</f>
        <v/>
      </c>
      <c r="K21" s="25">
        <f>IFERROR(J21/G21,0)</f>
        <v/>
      </c>
      <c r="L21" s="20">
        <f>IF(Inputs!C21="","",IF(G21&gt;=Assumptions!$C$5,IF(E21&gt;=Assumptions!$C$6,"STAR","WORKHORSE"),IF(E21&gt;=Assumptions!$C$6,"PUZZLE","DOG")))</f>
        <v/>
      </c>
      <c r="M21" s="20">
        <f>IF(Inputs!C21="","",IF(L21="STAR","Protect, promote",IF(L21="WORKHORSE","Re-engineer cost or raise price",IF(L21="PUZZLE","Drive volume, feature on menu",IF(L21="DOG","Kill or rebuild","")))))</f>
        <v/>
      </c>
    </row>
    <row r="22">
      <c r="B22" s="20">
        <f>Inputs!C22</f>
        <v/>
      </c>
      <c r="C22" s="21">
        <f>IFERROR(Inputs!G22*(1-Inputs!L22),0)</f>
        <v/>
      </c>
      <c r="D22" s="21">
        <f>Inputs!F22</f>
        <v/>
      </c>
      <c r="E22" s="22">
        <f>IFERROR((C22-D22)/C22,0)</f>
        <v/>
      </c>
      <c r="F22" s="21">
        <f>IFERROR(C22-D22,0)</f>
        <v/>
      </c>
      <c r="G22" s="23">
        <f>IFERROR(Inputs!H22*(1-Inputs!I22),0)</f>
        <v/>
      </c>
      <c r="H22" s="24">
        <f>IFERROR(F22*G22,0)</f>
        <v/>
      </c>
      <c r="I22" s="24">
        <f>IFERROR(Inputs!J22+Inputs!K22,0)</f>
        <v/>
      </c>
      <c r="J22" s="23">
        <f>IFERROR(I22/F22,0)</f>
        <v/>
      </c>
      <c r="K22" s="25">
        <f>IFERROR(J22/G22,0)</f>
        <v/>
      </c>
      <c r="L22" s="20">
        <f>IF(Inputs!C22="","",IF(G22&gt;=Assumptions!$C$5,IF(E22&gt;=Assumptions!$C$6,"STAR","WORKHORSE"),IF(E22&gt;=Assumptions!$C$6,"PUZZLE","DOG")))</f>
        <v/>
      </c>
      <c r="M22" s="20">
        <f>IF(Inputs!C22="","",IF(L22="STAR","Protect, promote",IF(L22="WORKHORSE","Re-engineer cost or raise price",IF(L22="PUZZLE","Drive volume, feature on menu",IF(L22="DOG","Kill or rebuild","")))))</f>
        <v/>
      </c>
    </row>
    <row r="23">
      <c r="B23" s="20">
        <f>Inputs!C23</f>
        <v/>
      </c>
      <c r="C23" s="21">
        <f>IFERROR(Inputs!G23*(1-Inputs!L23),0)</f>
        <v/>
      </c>
      <c r="D23" s="21">
        <f>Inputs!F23</f>
        <v/>
      </c>
      <c r="E23" s="22">
        <f>IFERROR((C23-D23)/C23,0)</f>
        <v/>
      </c>
      <c r="F23" s="21">
        <f>IFERROR(C23-D23,0)</f>
        <v/>
      </c>
      <c r="G23" s="23">
        <f>IFERROR(Inputs!H23*(1-Inputs!I23),0)</f>
        <v/>
      </c>
      <c r="H23" s="24">
        <f>IFERROR(F23*G23,0)</f>
        <v/>
      </c>
      <c r="I23" s="24">
        <f>IFERROR(Inputs!J23+Inputs!K23,0)</f>
        <v/>
      </c>
      <c r="J23" s="23">
        <f>IFERROR(I23/F23,0)</f>
        <v/>
      </c>
      <c r="K23" s="25">
        <f>IFERROR(J23/G23,0)</f>
        <v/>
      </c>
      <c r="L23" s="20">
        <f>IF(Inputs!C23="","",IF(G23&gt;=Assumptions!$C$5,IF(E23&gt;=Assumptions!$C$6,"STAR","WORKHORSE"),IF(E23&gt;=Assumptions!$C$6,"PUZZLE","DOG")))</f>
        <v/>
      </c>
      <c r="M23" s="20">
        <f>IF(Inputs!C23="","",IF(L23="STAR","Protect, promote",IF(L23="WORKHORSE","Re-engineer cost or raise price",IF(L23="PUZZLE","Drive volume, feature on menu",IF(L23="DOG","Kill or rebuild","")))))</f>
        <v/>
      </c>
    </row>
    <row r="24">
      <c r="B24" s="20">
        <f>Inputs!C24</f>
        <v/>
      </c>
      <c r="C24" s="21">
        <f>IFERROR(Inputs!G24*(1-Inputs!L24),0)</f>
        <v/>
      </c>
      <c r="D24" s="21">
        <f>Inputs!F24</f>
        <v/>
      </c>
      <c r="E24" s="22">
        <f>IFERROR((C24-D24)/C24,0)</f>
        <v/>
      </c>
      <c r="F24" s="21">
        <f>IFERROR(C24-D24,0)</f>
        <v/>
      </c>
      <c r="G24" s="23">
        <f>IFERROR(Inputs!H24*(1-Inputs!I24),0)</f>
        <v/>
      </c>
      <c r="H24" s="24">
        <f>IFERROR(F24*G24,0)</f>
        <v/>
      </c>
      <c r="I24" s="24">
        <f>IFERROR(Inputs!J24+Inputs!K24,0)</f>
        <v/>
      </c>
      <c r="J24" s="23">
        <f>IFERROR(I24/F24,0)</f>
        <v/>
      </c>
      <c r="K24" s="25">
        <f>IFERROR(J24/G24,0)</f>
        <v/>
      </c>
      <c r="L24" s="20">
        <f>IF(Inputs!C24="","",IF(G24&gt;=Assumptions!$C$5,IF(E24&gt;=Assumptions!$C$6,"STAR","WORKHORSE"),IF(E24&gt;=Assumptions!$C$6,"PUZZLE","DOG")))</f>
        <v/>
      </c>
      <c r="M24" s="20">
        <f>IF(Inputs!C24="","",IF(L24="STAR","Protect, promote",IF(L24="WORKHORSE","Re-engineer cost or raise price",IF(L24="PUZZLE","Drive volume, feature on menu",IF(L24="DOG","Kill or rebuild","")))))</f>
        <v/>
      </c>
    </row>
    <row r="25">
      <c r="B25" s="20">
        <f>Inputs!C25</f>
        <v/>
      </c>
      <c r="C25" s="21">
        <f>IFERROR(Inputs!G25*(1-Inputs!L25),0)</f>
        <v/>
      </c>
      <c r="D25" s="21">
        <f>Inputs!F25</f>
        <v/>
      </c>
      <c r="E25" s="22">
        <f>IFERROR((C25-D25)/C25,0)</f>
        <v/>
      </c>
      <c r="F25" s="21">
        <f>IFERROR(C25-D25,0)</f>
        <v/>
      </c>
      <c r="G25" s="23">
        <f>IFERROR(Inputs!H25*(1-Inputs!I25),0)</f>
        <v/>
      </c>
      <c r="H25" s="24">
        <f>IFERROR(F25*G25,0)</f>
        <v/>
      </c>
      <c r="I25" s="24">
        <f>IFERROR(Inputs!J25+Inputs!K25,0)</f>
        <v/>
      </c>
      <c r="J25" s="23">
        <f>IFERROR(I25/F25,0)</f>
        <v/>
      </c>
      <c r="K25" s="25">
        <f>IFERROR(J25/G25,0)</f>
        <v/>
      </c>
      <c r="L25" s="20">
        <f>IF(Inputs!C25="","",IF(G25&gt;=Assumptions!$C$5,IF(E25&gt;=Assumptions!$C$6,"STAR","WORKHORSE"),IF(E25&gt;=Assumptions!$C$6,"PUZZLE","DOG")))</f>
        <v/>
      </c>
      <c r="M25" s="20">
        <f>IF(Inputs!C25="","",IF(L25="STAR","Protect, promote",IF(L25="WORKHORSE","Re-engineer cost or raise price",IF(L25="PUZZLE","Drive volume, feature on menu",IF(L25="DOG","Kill or rebuild","")))))</f>
        <v/>
      </c>
    </row>
  </sheetData>
  <mergeCells count="3">
    <mergeCell ref="A4:N4"/>
    <mergeCell ref="A2:N2"/>
    <mergeCell ref="A1:N1"/>
  </mergeCells>
  <conditionalFormatting sqref="L6:L25">
    <cfRule type="cellIs" priority="1" operator="equal" dxfId="0" stopIfTrue="0">
      <formula>"STAR"</formula>
    </cfRule>
    <cfRule type="cellIs" priority="2" operator="equal" dxfId="1" stopIfTrue="0">
      <formula>"PUZZLE"</formula>
    </cfRule>
    <cfRule type="cellIs" priority="3" operator="equal" dxfId="1" stopIfTrue="0">
      <formula>"WORKHORSE"</formula>
    </cfRule>
    <cfRule type="cellIs" priority="4" operator="equal" dxfId="2" stopIfTrue="0">
      <formula>"DOG"</formula>
    </cfRule>
  </conditionalFormatting>
  <conditionalFormatting sqref="K6:K25">
    <cfRule type="cellIs" priority="5" operator="greaterThan" dxfId="2" stopIfTrue="0">
      <formula>12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6" customWidth="1" min="2" max="2"/>
    <col width="56" customWidth="1" min="3" max="3"/>
    <col width="14" customWidth="1" min="4" max="4"/>
    <col width="18" customWidth="1" min="5" max="5"/>
    <col width="18" customWidth="1" min="6" max="6"/>
    <col width="36" customWidth="1" min="7" max="7"/>
  </cols>
  <sheetData>
    <row r="1" ht="30" customHeight="1">
      <c r="A1" s="1" t="inlineStr">
        <is>
          <t>Audit Checks</t>
        </is>
      </c>
    </row>
    <row r="2" ht="18" customHeight="1">
      <c r="A2" s="2" t="inlineStr">
        <is>
          <t>Item-level economics gates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AUDIT PANEL</t>
        </is>
      </c>
    </row>
    <row r="5" ht="22" customHeight="1">
      <c r="B5" s="11" t="inlineStr">
        <is>
          <t>#</t>
        </is>
      </c>
      <c r="C5" s="11" t="inlineStr">
        <is>
          <t>Check</t>
        </is>
      </c>
      <c r="D5" s="11" t="inlineStr">
        <is>
          <t>Status</t>
        </is>
      </c>
      <c r="E5" s="11" t="inlineStr">
        <is>
          <t>Value</t>
        </is>
      </c>
      <c r="F5" s="11" t="inlineStr">
        <is>
          <t>Threshold</t>
        </is>
      </c>
      <c r="G5" s="11" t="inlineStr">
        <is>
          <t>Action</t>
        </is>
      </c>
    </row>
    <row r="6" ht="30" customHeight="1">
      <c r="B6" s="26" t="n">
        <v>1</v>
      </c>
      <c r="C6" s="26" t="inlineStr">
        <is>
          <t>Every item has cost &gt; 0</t>
        </is>
      </c>
      <c r="D6" s="26">
        <f>IF(E6=F6,"OK","REVIEW")</f>
        <v/>
      </c>
      <c r="E6" s="27">
        <f>COUNTIF(Inputs!F6:F25,"&lt;=0")</f>
        <v/>
      </c>
      <c r="F6" s="27" t="n">
        <v>0</v>
      </c>
      <c r="G6" s="26" t="inlineStr">
        <is>
          <t>Set the item cost — required for margin.</t>
        </is>
      </c>
    </row>
    <row r="7" ht="30" customHeight="1">
      <c r="B7" s="26" t="n">
        <v>2</v>
      </c>
      <c r="C7" s="26" t="inlineStr">
        <is>
          <t>Every item has selling price &gt; cost</t>
        </is>
      </c>
      <c r="D7" s="26">
        <f>IF(E7=F7,"OK","REVIEW")</f>
        <v/>
      </c>
      <c r="E7" s="27">
        <f>SUMPRODUCT((Inputs!G6:G25&lt;=Inputs!F6:F25)*1)</f>
        <v/>
      </c>
      <c r="F7" s="27" t="n">
        <v>0</v>
      </c>
      <c r="G7" s="26" t="inlineStr">
        <is>
          <t>Selling price ≤ cost — item loses money before promo.</t>
        </is>
      </c>
    </row>
    <row r="8" ht="30" customHeight="1">
      <c r="B8" s="26" t="n">
        <v>3</v>
      </c>
      <c r="C8" s="26" t="inlineStr">
        <is>
          <t>Every item has volume forecast &gt; 0</t>
        </is>
      </c>
      <c r="D8" s="26">
        <f>IF(E8=F8,"OK","REVIEW")</f>
        <v/>
      </c>
      <c r="E8" s="27">
        <f>COUNTIF(Inputs!H6:H25,"&lt;=0")</f>
        <v/>
      </c>
      <c r="F8" s="27" t="n">
        <v>0</v>
      </c>
      <c r="G8" s="26" t="inlineStr">
        <is>
          <t>Set a weekly forecast — required for breakeven math.</t>
        </is>
      </c>
    </row>
    <row r="9" ht="30" customHeight="1">
      <c r="B9" s="26" t="n">
        <v>4</v>
      </c>
      <c r="C9" s="26" t="inlineStr">
        <is>
          <t>Avg gross margin ≥ floor</t>
        </is>
      </c>
      <c r="D9" s="26">
        <f>IF(E9&gt;=F9,"OK","REVIEW")</f>
        <v/>
      </c>
      <c r="E9" s="28">
        <f>IFERROR(AVERAGE(Calc!E6:E25),0)</f>
        <v/>
      </c>
      <c r="F9" s="28">
        <f>Assumptions!$C$7</f>
        <v/>
      </c>
      <c r="G9" s="26" t="inlineStr">
        <is>
          <t>Below floor: re-cost ingredients or raise price.</t>
        </is>
      </c>
    </row>
    <row r="10" ht="30" customHeight="1">
      <c r="B10" s="26" t="n">
        <v>5</v>
      </c>
      <c r="C10" s="26" t="inlineStr">
        <is>
          <t>No DOG items remain in launch</t>
        </is>
      </c>
      <c r="D10" s="26">
        <f>IF(E10=F10,"OK","REVIEW")</f>
        <v/>
      </c>
      <c r="E10" s="27">
        <f>COUNTIF(Calc!L6:L25,"DOG")</f>
        <v/>
      </c>
      <c r="F10" s="27" t="n">
        <v>0</v>
      </c>
      <c r="G10" s="26" t="inlineStr">
        <is>
          <t>DOG items destroy margin — kill or rebuild.</t>
        </is>
      </c>
    </row>
    <row r="11" ht="30" customHeight="1">
      <c r="B11" s="26" t="n">
        <v>6</v>
      </c>
      <c r="C11" s="26" t="inlineStr">
        <is>
          <t>Avg weeks-to-breakeven ≤ ceiling</t>
        </is>
      </c>
      <c r="D11" s="26">
        <f>IF(E11&lt;=F11,"OK","REVIEW")</f>
        <v/>
      </c>
      <c r="E11" s="29">
        <f>IFERROR(AVERAGE(Calc!K6:K25),0)</f>
        <v/>
      </c>
      <c r="F11" s="29">
        <f>Assumptions!$C$8</f>
        <v/>
      </c>
      <c r="G11" s="26" t="inlineStr">
        <is>
          <t>Payback too long — re-cut the launch.</t>
        </is>
      </c>
    </row>
    <row r="12" ht="30" customHeight="1">
      <c r="B12" s="26" t="n">
        <v>7</v>
      </c>
      <c r="C12" s="26" t="inlineStr">
        <is>
          <t>No duplicate item IDs</t>
        </is>
      </c>
      <c r="D12" s="26">
        <f>IF(E12=F12,"OK","REVIEW")</f>
        <v/>
      </c>
      <c r="E12" s="30">
        <f>SUMPRODUCT((Inputs!B6:B25&lt;&gt;"")/COUNTIF(Inputs!B6:B25,Inputs!B6:B25&amp;""))</f>
        <v/>
      </c>
      <c r="F12" s="30">
        <f>=COUNTA(Inputs!B6:B25)</f>
        <v/>
      </c>
      <c r="G12" s="26" t="inlineStr">
        <is>
          <t>Duplicate IDs corrupt rollups.</t>
        </is>
      </c>
    </row>
  </sheetData>
  <mergeCells count="3">
    <mergeCell ref="A4:N4"/>
    <mergeCell ref="A2:N2"/>
    <mergeCell ref="A1:N1"/>
  </mergeCells>
  <conditionalFormatting sqref="D6:D12">
    <cfRule type="cellIs" priority="1" operator="equal" dxfId="0" stopIfTrue="0">
      <formula>"OK"</formula>
    </cfRule>
    <cfRule type="cellIs" priority="2" operator="equal" dxfId="0" stopIfTrue="0">
      <formula>"On track"</formula>
    </cfRule>
    <cfRule type="cellIs" priority="3" operator="equal" dxfId="0" stopIfTrue="0">
      <formula>"Complete"</formula>
    </cfRule>
    <cfRule type="cellIs" priority="4" operator="equal" dxfId="1" stopIfTrue="0">
      <formula>"REVIEW"</formula>
    </cfRule>
    <cfRule type="cellIs" priority="5" operator="equal" dxfId="1" stopIfTrue="0">
      <formula>"At risk"</formula>
    </cfRule>
    <cfRule type="cellIs" priority="6" operator="equal" dxfId="1" stopIfTrue="0">
      <formula>"In progress"</formula>
    </cfRule>
    <cfRule type="cellIs" priority="7" operator="equal" dxfId="2" stopIfTrue="0">
      <formula>"BLOCKED"</formula>
    </cfRule>
    <cfRule type="cellIs" priority="8" operator="equal" dxfId="2" stopIfTrue="0">
      <formula>"Critical"</formula>
    </cfRule>
    <cfRule type="cellIs" priority="9" operator="equal" dxfId="2" stopIfTrue="0">
      <formula>"Off track"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14" customWidth="1" min="3" max="3"/>
    <col width="14" customWidth="1" min="4" max="4"/>
    <col width="14" customWidth="1" min="5" max="5"/>
    <col width="12" customWidth="1" min="6" max="6"/>
    <col width="42" customWidth="1" min="7" max="7"/>
  </cols>
  <sheetData>
    <row r="1" ht="30" customHeight="1">
      <c r="A1" s="1" t="inlineStr">
        <is>
          <t>Scenario planning</t>
        </is>
      </c>
    </row>
    <row r="2" ht="18" customHeight="1">
      <c r="A2" s="2" t="inlineStr">
        <is>
          <t>Base · Conservative · Aggressive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SCENARIO DRIVERS</t>
        </is>
      </c>
    </row>
    <row r="5" ht="22" customHeight="1">
      <c r="B5" s="11" t="inlineStr">
        <is>
          <t>Driver</t>
        </is>
      </c>
      <c r="C5" s="11" t="inlineStr">
        <is>
          <t>Base case</t>
        </is>
      </c>
      <c r="D5" s="11" t="inlineStr">
        <is>
          <t>Conservative</t>
        </is>
      </c>
      <c r="E5" s="11" t="inlineStr">
        <is>
          <t>Aggressive</t>
        </is>
      </c>
      <c r="F5" s="11" t="inlineStr">
        <is>
          <t>Unit</t>
        </is>
      </c>
      <c r="G5" s="11" t="inlineStr">
        <is>
          <t>Notes</t>
        </is>
      </c>
    </row>
    <row r="6" ht="26" customHeight="1">
      <c r="B6" s="31" t="inlineStr">
        <is>
          <t>Cost increase</t>
        </is>
      </c>
      <c r="C6" s="32" t="n">
        <v>1</v>
      </c>
      <c r="D6" s="32" t="n">
        <v>1.1</v>
      </c>
      <c r="E6" s="32" t="n">
        <v>0.95</v>
      </c>
      <c r="F6" s="20" t="inlineStr">
        <is>
          <t>x</t>
        </is>
      </c>
      <c r="G6" s="26" t="inlineStr">
        <is>
          <t>Multiplier on item cost.</t>
        </is>
      </c>
    </row>
    <row r="7" ht="26" customHeight="1">
      <c r="B7" s="31" t="inlineStr">
        <is>
          <t>Price elasticity</t>
        </is>
      </c>
      <c r="C7" s="32" t="n">
        <v>1</v>
      </c>
      <c r="D7" s="32" t="n">
        <v>0.85</v>
      </c>
      <c r="E7" s="32" t="n">
        <v>1.1</v>
      </c>
      <c r="F7" s="20" t="inlineStr">
        <is>
          <t>x</t>
        </is>
      </c>
      <c r="G7" s="26" t="inlineStr">
        <is>
          <t>Volume response to a 10% price move.</t>
        </is>
      </c>
    </row>
    <row r="8" ht="26" customHeight="1">
      <c r="B8" s="31" t="inlineStr">
        <is>
          <t>Cannibalisation</t>
        </is>
      </c>
      <c r="C8" s="33" t="n">
        <v>0.2</v>
      </c>
      <c r="D8" s="33" t="n">
        <v>0.4</v>
      </c>
      <c r="E8" s="33" t="n">
        <v>0.1</v>
      </c>
      <c r="F8" s="20" t="inlineStr">
        <is>
          <t>%</t>
        </is>
      </c>
      <c r="G8" s="26" t="inlineStr">
        <is>
          <t>Share of new volume from existing items.</t>
        </is>
      </c>
    </row>
    <row r="9" ht="26" customHeight="1">
      <c r="B9" s="31" t="inlineStr">
        <is>
          <t>Marketing support</t>
        </is>
      </c>
      <c r="C9" s="32" t="n">
        <v>1</v>
      </c>
      <c r="D9" s="32" t="n">
        <v>0.5</v>
      </c>
      <c r="E9" s="32" t="n">
        <v>1.5</v>
      </c>
      <c r="F9" s="20" t="inlineStr">
        <is>
          <t>x</t>
        </is>
      </c>
      <c r="G9" s="26" t="inlineStr">
        <is>
          <t>Multiplier on marketing cost.</t>
        </is>
      </c>
    </row>
    <row r="11" ht="22" customHeight="1">
      <c r="A11" s="4" t="inlineStr">
        <is>
          <t>READING THE SCENARIOS</t>
        </is>
      </c>
    </row>
    <row r="12">
      <c r="B12" s="34" t="inlineStr">
        <is>
          <t>Conservative stress-tests the plan against weaker demand, softer margins, and slower repeat behaviour. Aggressive shows the upside if execution lands. Drivers are intentionally few and load-bearing — change one and the dashboard recalculates. Use this tab in board and lender conversations to show downside cover and upside path.</t>
        </is>
      </c>
    </row>
    <row r="13"/>
    <row r="14"/>
    <row r="16" ht="22" customHeight="1">
      <c r="A16" s="4" t="inlineStr">
        <is>
          <t>DECISION RULES</t>
        </is>
      </c>
    </row>
    <row r="17" ht="32" customHeight="1">
      <c r="B17" s="35" t="inlineStr">
        <is>
          <t>•</t>
        </is>
      </c>
      <c r="C17" s="10" t="inlineStr">
        <is>
          <t>If we are tracking below the conservative case for two consecutive review cycles, escalate to the founder and trigger the conservative-case action plan.</t>
        </is>
      </c>
    </row>
    <row r="18" ht="32" customHeight="1">
      <c r="B18" s="35" t="inlineStr">
        <is>
          <t>•</t>
        </is>
      </c>
      <c r="C18" s="10" t="inlineStr">
        <is>
          <t>If we are tracking above the base case, do not unlock aggressive spend until the third consecutive review cycle confirms the trend.</t>
        </is>
      </c>
    </row>
    <row r="19" ht="32" customHeight="1">
      <c r="B19" s="35" t="inlineStr">
        <is>
          <t>•</t>
        </is>
      </c>
      <c r="C19" s="10" t="inlineStr">
        <is>
          <t>Document any change to a driver in the Document Control change log so reviewers can see what moved and why.</t>
        </is>
      </c>
    </row>
  </sheetData>
  <mergeCells count="9">
    <mergeCell ref="A4:N4"/>
    <mergeCell ref="A2:N2"/>
    <mergeCell ref="A16:N16"/>
    <mergeCell ref="C19:G19"/>
    <mergeCell ref="A11:N11"/>
    <mergeCell ref="B12:G14"/>
    <mergeCell ref="C18:G18"/>
    <mergeCell ref="C17:G17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2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4" customWidth="1" min="1" max="1"/>
    <col width="6" customWidth="1" min="2" max="2"/>
    <col width="38" customWidth="1" min="3" max="3"/>
    <col width="18" customWidth="1" min="4" max="4"/>
    <col width="14" customWidth="1" min="5" max="5"/>
    <col width="12" customWidth="1" min="6" max="6"/>
    <col width="12" customWidth="1" min="7" max="7"/>
    <col width="32" customWidth="1" min="8" max="8"/>
  </cols>
  <sheetData>
    <row r="1" ht="30" customHeight="1">
      <c r="A1" s="1" t="inlineStr">
        <is>
          <t>Action Plan</t>
        </is>
      </c>
    </row>
    <row r="2" ht="18" customHeight="1">
      <c r="A2" s="2" t="inlineStr">
        <is>
          <t>From insight to commitment to follow-through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DECISIONS, OWNERS, DEADLINES</t>
        </is>
      </c>
    </row>
    <row r="5" ht="22" customHeight="1">
      <c r="B5" s="11" t="inlineStr">
        <is>
          <t>#</t>
        </is>
      </c>
      <c r="C5" s="11" t="inlineStr">
        <is>
          <t>Action / decision</t>
        </is>
      </c>
      <c r="D5" s="11" t="inlineStr">
        <is>
          <t>Owner</t>
        </is>
      </c>
      <c r="E5" s="11" t="inlineStr">
        <is>
          <t>Priority</t>
        </is>
      </c>
      <c r="F5" s="11" t="inlineStr">
        <is>
          <t>Due date</t>
        </is>
      </c>
      <c r="G5" s="11" t="inlineStr">
        <is>
          <t>Status</t>
        </is>
      </c>
      <c r="H5" s="11" t="inlineStr">
        <is>
          <t>Expected impact</t>
        </is>
      </c>
    </row>
    <row r="6" ht="30" customHeight="1">
      <c r="B6" s="26" t="n">
        <v>1</v>
      </c>
      <c r="C6" s="26" t="inlineStr">
        <is>
          <t>Tighten weekly performance review cadence with operations lead</t>
        </is>
      </c>
      <c r="D6" s="12" t="inlineStr">
        <is>
          <t>Marketing Lead</t>
        </is>
      </c>
      <c r="E6" s="12" t="inlineStr">
        <is>
          <t>High</t>
        </is>
      </c>
      <c r="F6" s="12" t="inlineStr">
        <is>
          <t>Next Monday</t>
        </is>
      </c>
      <c r="G6" s="12" t="inlineStr">
        <is>
          <t>Open</t>
        </is>
      </c>
      <c r="H6" s="26" t="inlineStr">
        <is>
          <t>Faster spotting of channel drift; reduces overspend risk</t>
        </is>
      </c>
    </row>
    <row r="7" ht="30" customHeight="1">
      <c r="B7" s="26" t="n">
        <v>2</v>
      </c>
      <c r="C7" s="26" t="inlineStr">
        <is>
          <t>Re-baseline CAC target against last 90 days; replace stale assumption</t>
        </is>
      </c>
      <c r="D7" s="12" t="inlineStr">
        <is>
          <t>Founder</t>
        </is>
      </c>
      <c r="E7" s="12" t="inlineStr">
        <is>
          <t>High</t>
        </is>
      </c>
      <c r="F7" s="12" t="inlineStr">
        <is>
          <t>This week</t>
        </is>
      </c>
      <c r="G7" s="12" t="inlineStr">
        <is>
          <t>In progress</t>
        </is>
      </c>
      <c r="H7" s="26" t="inlineStr">
        <is>
          <t>Budget decisions that match current reality</t>
        </is>
      </c>
    </row>
    <row r="8" ht="30" customHeight="1">
      <c r="B8" s="26" t="n">
        <v>3</v>
      </c>
      <c r="C8" s="26" t="inlineStr">
        <is>
          <t>Audit delivery platform menu photography vs in-store standard</t>
        </is>
      </c>
      <c r="D8" s="12" t="inlineStr">
        <is>
          <t>Brand Lead</t>
        </is>
      </c>
      <c r="E8" s="12" t="inlineStr">
        <is>
          <t>Medium</t>
        </is>
      </c>
      <c r="F8" s="12" t="inlineStr">
        <is>
          <t>Within 2 weeks</t>
        </is>
      </c>
      <c r="G8" s="12" t="inlineStr">
        <is>
          <t>Open</t>
        </is>
      </c>
      <c r="H8" s="26" t="inlineStr">
        <is>
          <t>Higher menu CTR; better delivery conversion</t>
        </is>
      </c>
    </row>
    <row r="9" ht="30" customHeight="1">
      <c r="B9" s="26" t="n">
        <v>4</v>
      </c>
      <c r="C9" s="26" t="inlineStr">
        <is>
          <t>Stand up monthly review pack using this workbook as the source</t>
        </is>
      </c>
      <c r="D9" s="12" t="inlineStr">
        <is>
          <t>Ops Lead</t>
        </is>
      </c>
      <c r="E9" s="12" t="inlineStr">
        <is>
          <t>Medium</t>
        </is>
      </c>
      <c r="F9" s="12" t="inlineStr">
        <is>
          <t>Next 30 days</t>
        </is>
      </c>
      <c r="G9" s="12" t="inlineStr">
        <is>
          <t>Open</t>
        </is>
      </c>
      <c r="H9" s="26" t="inlineStr">
        <is>
          <t>Faster decisions, fewer reactive moves</t>
        </is>
      </c>
    </row>
    <row r="10" ht="24" customHeight="1">
      <c r="B10" s="26" t="n"/>
      <c r="C10" s="26" t="n"/>
      <c r="D10" s="12" t="n"/>
      <c r="E10" s="12" t="n"/>
      <c r="F10" s="12" t="n"/>
      <c r="G10" s="12" t="n"/>
      <c r="H10" s="26" t="n"/>
    </row>
    <row r="11" ht="24" customHeight="1">
      <c r="B11" s="26" t="n"/>
      <c r="C11" s="26" t="n"/>
      <c r="D11" s="12" t="n"/>
      <c r="E11" s="12" t="n"/>
      <c r="F11" s="12" t="n"/>
      <c r="G11" s="12" t="n"/>
      <c r="H11" s="26" t="n"/>
    </row>
    <row r="12" ht="24" customHeight="1">
      <c r="B12" s="26" t="n"/>
      <c r="C12" s="26" t="n"/>
      <c r="D12" s="12" t="n"/>
      <c r="E12" s="12" t="n"/>
      <c r="F12" s="12" t="n"/>
      <c r="G12" s="12" t="n"/>
      <c r="H12" s="26" t="n"/>
    </row>
    <row r="13" ht="24" customHeight="1">
      <c r="B13" s="26" t="n"/>
      <c r="C13" s="26" t="n"/>
      <c r="D13" s="12" t="n"/>
      <c r="E13" s="12" t="n"/>
      <c r="F13" s="12" t="n"/>
      <c r="G13" s="12" t="n"/>
      <c r="H13" s="26" t="n"/>
    </row>
    <row r="14" ht="24" customHeight="1">
      <c r="B14" s="26" t="n"/>
      <c r="C14" s="26" t="n"/>
      <c r="D14" s="12" t="n"/>
      <c r="E14" s="12" t="n"/>
      <c r="F14" s="12" t="n"/>
      <c r="G14" s="12" t="n"/>
      <c r="H14" s="26" t="n"/>
    </row>
    <row r="15" ht="24" customHeight="1">
      <c r="B15" s="26" t="n"/>
      <c r="C15" s="26" t="n"/>
      <c r="D15" s="12" t="n"/>
      <c r="E15" s="12" t="n"/>
      <c r="F15" s="12" t="n"/>
      <c r="G15" s="12" t="n"/>
      <c r="H15" s="26" t="n"/>
    </row>
    <row r="16" ht="24" customHeight="1">
      <c r="B16" s="26" t="n"/>
      <c r="C16" s="26" t="n"/>
      <c r="D16" s="12" t="n"/>
      <c r="E16" s="12" t="n"/>
      <c r="F16" s="12" t="n"/>
      <c r="G16" s="12" t="n"/>
      <c r="H16" s="26" t="n"/>
    </row>
    <row r="17" ht="24" customHeight="1">
      <c r="B17" s="26" t="n"/>
      <c r="C17" s="26" t="n"/>
      <c r="D17" s="12" t="n"/>
      <c r="E17" s="12" t="n"/>
      <c r="F17" s="12" t="n"/>
      <c r="G17" s="12" t="n"/>
      <c r="H17" s="26" t="n"/>
    </row>
    <row r="18" ht="24" customHeight="1">
      <c r="B18" s="26" t="n"/>
      <c r="C18" s="26" t="n"/>
      <c r="D18" s="12" t="n"/>
      <c r="E18" s="12" t="n"/>
      <c r="F18" s="12" t="n"/>
      <c r="G18" s="12" t="n"/>
      <c r="H18" s="26" t="n"/>
    </row>
    <row r="19" ht="24" customHeight="1">
      <c r="B19" s="26" t="n"/>
      <c r="C19" s="26" t="n"/>
      <c r="D19" s="12" t="n"/>
      <c r="E19" s="12" t="n"/>
      <c r="F19" s="12" t="n"/>
      <c r="G19" s="12" t="n"/>
      <c r="H19" s="26" t="n"/>
    </row>
    <row r="20" ht="24" customHeight="1">
      <c r="B20" s="26" t="n"/>
      <c r="C20" s="26" t="n"/>
      <c r="D20" s="12" t="n"/>
      <c r="E20" s="12" t="n"/>
      <c r="F20" s="12" t="n"/>
      <c r="G20" s="12" t="n"/>
      <c r="H20" s="26" t="n"/>
    </row>
    <row r="21" ht="24" customHeight="1">
      <c r="B21" s="26" t="n"/>
      <c r="C21" s="26" t="n"/>
      <c r="D21" s="12" t="n"/>
      <c r="E21" s="12" t="n"/>
      <c r="F21" s="12" t="n"/>
      <c r="G21" s="12" t="n"/>
      <c r="H21" s="26" t="n"/>
    </row>
    <row r="22" ht="24" customHeight="1">
      <c r="B22" s="26" t="n"/>
      <c r="C22" s="26" t="n"/>
      <c r="D22" s="12" t="n"/>
      <c r="E22" s="12" t="n"/>
      <c r="F22" s="12" t="n"/>
      <c r="G22" s="12" t="n"/>
      <c r="H22" s="26" t="n"/>
    </row>
    <row r="23" ht="24" customHeight="1">
      <c r="B23" s="26" t="n"/>
      <c r="C23" s="26" t="n"/>
      <c r="D23" s="12" t="n"/>
      <c r="E23" s="12" t="n"/>
      <c r="F23" s="12" t="n"/>
      <c r="G23" s="12" t="n"/>
      <c r="H23" s="26" t="n"/>
    </row>
    <row r="24" ht="24" customHeight="1">
      <c r="B24" s="26" t="n"/>
      <c r="C24" s="26" t="n"/>
      <c r="D24" s="12" t="n"/>
      <c r="E24" s="12" t="n"/>
      <c r="F24" s="12" t="n"/>
      <c r="G24" s="12" t="n"/>
      <c r="H24" s="26" t="n"/>
    </row>
    <row r="25" ht="24" customHeight="1">
      <c r="B25" s="26" t="n"/>
      <c r="C25" s="26" t="n"/>
      <c r="D25" s="12" t="n"/>
      <c r="E25" s="12" t="n"/>
      <c r="F25" s="12" t="n"/>
      <c r="G25" s="12" t="n"/>
      <c r="H25" s="26" t="n"/>
    </row>
  </sheetData>
  <mergeCells count="3">
    <mergeCell ref="A4:N4"/>
    <mergeCell ref="A2:N2"/>
    <mergeCell ref="A1:N1"/>
  </mergeCells>
  <conditionalFormatting sqref="G6:G25">
    <cfRule type="cellIs" priority="1" operator="equal" dxfId="0" stopIfTrue="0">
      <formula>"Complete"</formula>
    </cfRule>
    <cfRule type="cellIs" priority="2" operator="equal" dxfId="1" stopIfTrue="0">
      <formula>"In progress"</formula>
    </cfRule>
    <cfRule type="cellIs" priority="3" operator="equal" dxfId="1" stopIfTrue="0">
      <formula>"Open"</formula>
    </cfRule>
    <cfRule type="cellIs" priority="4" operator="equal" dxfId="2" stopIfTrue="0">
      <formula>"Blocked"</formula>
    </cfRule>
    <cfRule type="cellIs" priority="5" operator="equal" dxfId="2" stopIfTrue="0">
      <formula>"Deferred"</formula>
    </cfRule>
  </conditionalFormatting>
  <conditionalFormatting sqref="E6:E25">
    <cfRule type="cellIs" priority="6" operator="equal" dxfId="0" stopIfTrue="0">
      <formula>"Low"</formula>
    </cfRule>
    <cfRule type="cellIs" priority="7" operator="equal" dxfId="1" stopIfTrue="0">
      <formula>"Medium"</formula>
    </cfRule>
    <cfRule type="cellIs" priority="8" operator="equal" dxfId="2" stopIfTrue="0">
      <formula>"High"</formula>
    </cfRule>
  </conditionalFormatting>
  <dataValidations count="2">
    <dataValidation sqref="E6:E25" showDropDown="0" showInputMessage="0" showErrorMessage="0" allowBlank="1" errorTitle="Invalid choice" error="Choose from the dropdown list." type="list">
      <formula1>"High,Medium,Low"</formula1>
    </dataValidation>
    <dataValidation sqref="G6:G25" showDropDown="0" showInputMessage="0" showErrorMessage="0" allowBlank="1" errorTitle="Invalid choice" error="Choose from the dropdown list." type="list">
      <formula1>"Open,In progress,Blocked,Complete,Deferred"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1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40" customWidth="1" min="2" max="2"/>
    <col width="18" customWidth="1" min="3" max="3"/>
    <col width="14" customWidth="1" min="4" max="4"/>
    <col width="64" customWidth="1" min="5" max="5"/>
  </cols>
  <sheetData>
    <row r="1" ht="30" customHeight="1">
      <c r="A1" s="1" t="inlineStr">
        <is>
          <t>Assumptions</t>
        </is>
      </c>
    </row>
    <row r="2" ht="18" customHeight="1">
      <c r="A2" s="2" t="inlineStr">
        <is>
          <t>Drivers behind every formula in this workbook · edit blue cells only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B4" s="11" t="inlineStr">
        <is>
          <t>Assumption</t>
        </is>
      </c>
      <c r="C4" s="11" t="inlineStr">
        <is>
          <t>Value</t>
        </is>
      </c>
      <c r="D4" s="11" t="inlineStr">
        <is>
          <t>Unit</t>
        </is>
      </c>
      <c r="E4" s="11" t="inlineStr">
        <is>
          <t>Why it matters</t>
        </is>
      </c>
    </row>
    <row r="5" ht="24" customHeight="1">
      <c r="B5" s="31" t="inlineStr">
        <is>
          <t>Reporting currency</t>
        </is>
      </c>
      <c r="C5" s="16" t="inlineStr">
        <is>
          <t>AED</t>
        </is>
      </c>
      <c r="D5" s="20" t="inlineStr">
        <is>
          <t>AED</t>
        </is>
      </c>
      <c r="E5" s="26" t="inlineStr">
        <is>
          <t>Default is AED — replace if your reporting currency differs.</t>
        </is>
      </c>
    </row>
    <row r="6" ht="24" customHeight="1">
      <c r="B6" s="31" t="inlineStr">
        <is>
          <t>STAR volume threshold (units / wk)</t>
        </is>
      </c>
      <c r="C6" s="36" t="n">
        <v>1500</v>
      </c>
      <c r="D6" s="20" t="inlineStr">
        <is>
          <t>Units</t>
        </is>
      </c>
      <c r="E6" s="26" t="inlineStr">
        <is>
          <t>Above this: high volume.</t>
        </is>
      </c>
    </row>
    <row r="7" ht="24" customHeight="1">
      <c r="B7" s="31" t="inlineStr">
        <is>
          <t>STAR margin threshold (%)</t>
        </is>
      </c>
      <c r="C7" s="33" t="n">
        <v>0.65</v>
      </c>
      <c r="D7" s="20" t="inlineStr">
        <is>
          <t>%</t>
        </is>
      </c>
      <c r="E7" s="26" t="inlineStr">
        <is>
          <t>Above this: high margin.</t>
        </is>
      </c>
    </row>
    <row r="8" ht="24" customHeight="1">
      <c r="B8" s="31" t="inlineStr">
        <is>
          <t>Avg gross margin floor</t>
        </is>
      </c>
      <c r="C8" s="33" t="n">
        <v>0.55</v>
      </c>
      <c r="D8" s="20" t="inlineStr">
        <is>
          <t>%</t>
        </is>
      </c>
      <c r="E8" s="26" t="inlineStr">
        <is>
          <t>Portfolio margin floor.</t>
        </is>
      </c>
    </row>
    <row r="9" ht="24" customHeight="1">
      <c r="B9" s="31" t="inlineStr">
        <is>
          <t>Weeks-to-breakeven ceiling</t>
        </is>
      </c>
      <c r="C9" s="36" t="n">
        <v>10</v>
      </c>
      <c r="D9" s="20" t="inlineStr">
        <is>
          <t>Weeks</t>
        </is>
      </c>
      <c r="E9" s="26" t="inlineStr">
        <is>
          <t>Above this: launch is too slow to scale.</t>
        </is>
      </c>
    </row>
    <row r="10" ht="24" customHeight="1">
      <c r="B10" s="31" t="inlineStr">
        <is>
          <t>Audit pass threshold</t>
        </is>
      </c>
      <c r="C10" s="33" t="n">
        <v>0.85</v>
      </c>
      <c r="D10" s="20" t="inlineStr">
        <is>
          <t>%</t>
        </is>
      </c>
      <c r="E10" s="26" t="inlineStr">
        <is>
          <t>Sign-off threshold.</t>
        </is>
      </c>
    </row>
    <row r="12" ht="22" customHeight="1">
      <c r="A12" s="4" t="inlineStr">
        <is>
          <t>HOW TO READ THIS TAB</t>
        </is>
      </c>
    </row>
    <row r="13">
      <c r="B13" s="34" t="inlineStr">
        <is>
          <t>Blue cells are inputs you edit. Every other cell on this tab is a fixed reference. Change one driver here and the whole workbook recalculates — that is the point of this tab.</t>
        </is>
      </c>
    </row>
    <row r="14"/>
    <row r="16" ht="22" customHeight="1">
      <c r="A16" s="4" t="inlineStr">
        <is>
          <t>CELL COLOUR LEGEND</t>
        </is>
      </c>
    </row>
    <row r="17" ht="22" customHeight="1">
      <c r="B17" s="37" t="inlineStr">
        <is>
          <t xml:space="preserve">  INPUT  </t>
        </is>
      </c>
      <c r="D17" s="38" t="inlineStr">
        <is>
          <t xml:space="preserve">  CALCULATED  </t>
        </is>
      </c>
      <c r="F17" s="39" t="inlineStr">
        <is>
          <t xml:space="preserve">  LOCKED / REFERENCE  </t>
        </is>
      </c>
      <c r="H17" s="40" t="inlineStr">
        <is>
          <t xml:space="preserve">  OK / GOOD  </t>
        </is>
      </c>
      <c r="J17" s="41" t="inlineStr">
        <is>
          <t xml:space="preserve">  WATCH  </t>
        </is>
      </c>
      <c r="L17" s="42" t="inlineStr">
        <is>
          <t xml:space="preserve">  CRITICAL  </t>
        </is>
      </c>
    </row>
  </sheetData>
  <mergeCells count="5">
    <mergeCell ref="A12:N12"/>
    <mergeCell ref="A16:N16"/>
    <mergeCell ref="A2:N2"/>
    <mergeCell ref="B13:E14"/>
    <mergeCell ref="A1:N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0" customWidth="1" min="4" max="4"/>
  </cols>
  <sheetData>
    <row r="1" ht="30" customHeight="1">
      <c r="A1" s="1" t="inlineStr">
        <is>
          <t>KPI Glossary &amp; Definitions</t>
        </is>
      </c>
    </row>
    <row r="2" ht="18" customHeight="1">
      <c r="A2" s="2" t="inlineStr">
        <is>
          <t>One source of truth for every metric in this workbook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DEFINITIONS</t>
        </is>
      </c>
    </row>
    <row r="5" ht="22" customHeight="1">
      <c r="B5" s="11" t="inlineStr">
        <is>
          <t>Metric / Term</t>
        </is>
      </c>
      <c r="C5" s="11" t="inlineStr">
        <is>
          <t>Definition</t>
        </is>
      </c>
      <c r="D5" s="11" t="inlineStr">
        <is>
          <t>Formula / source</t>
        </is>
      </c>
    </row>
    <row r="6" ht="36" customHeight="1">
      <c r="B6" s="43" t="inlineStr">
        <is>
          <t>Item cost</t>
        </is>
      </c>
      <c r="C6" s="44" t="inlineStr">
        <is>
          <t>Direct food + packaging cost per unit.</t>
        </is>
      </c>
      <c r="D6" s="44" t="inlineStr">
        <is>
          <t>Inputs</t>
        </is>
      </c>
    </row>
    <row r="7" ht="36" customHeight="1">
      <c r="B7" s="43" t="inlineStr">
        <is>
          <t>Selling price</t>
        </is>
      </c>
      <c r="C7" s="44" t="inlineStr">
        <is>
          <t>Menu price before any promo.</t>
        </is>
      </c>
      <c r="D7" s="44" t="inlineStr">
        <is>
          <t>Inputs</t>
        </is>
      </c>
    </row>
    <row r="8" ht="36" customHeight="1">
      <c r="B8" s="43" t="inlineStr">
        <is>
          <t>Net price</t>
        </is>
      </c>
      <c r="C8" s="44" t="inlineStr">
        <is>
          <t>Selling price after promo discount.</t>
        </is>
      </c>
      <c r="D8" s="44" t="inlineStr">
        <is>
          <t>Calc</t>
        </is>
      </c>
    </row>
    <row r="9" ht="36" customHeight="1">
      <c r="B9" s="43" t="inlineStr">
        <is>
          <t>Gross margin %</t>
        </is>
      </c>
      <c r="C9" s="44" t="inlineStr">
        <is>
          <t>(Net price − cost) ÷ net price.</t>
        </is>
      </c>
      <c r="D9" s="44" t="inlineStr">
        <is>
          <t>Calc</t>
        </is>
      </c>
    </row>
    <row r="10" ht="36" customHeight="1">
      <c r="B10" s="43" t="inlineStr">
        <is>
          <t>Cannibalised %</t>
        </is>
      </c>
      <c r="C10" s="44" t="inlineStr">
        <is>
          <t>Share of forecast volume drawn from existing items.</t>
        </is>
      </c>
      <c r="D10" s="44" t="inlineStr">
        <is>
          <t>Inputs</t>
        </is>
      </c>
    </row>
    <row r="11" ht="36" customHeight="1">
      <c r="B11" s="43" t="inlineStr">
        <is>
          <t>Net weekly units</t>
        </is>
      </c>
      <c r="C11" s="44" t="inlineStr">
        <is>
          <t>Forecast units × (1 − cannibalised %).</t>
        </is>
      </c>
      <c r="D11" s="44" t="inlineStr">
        <is>
          <t>Calc</t>
        </is>
      </c>
    </row>
    <row r="12" ht="36" customHeight="1">
      <c r="B12" s="43" t="inlineStr">
        <is>
          <t>Breakeven units</t>
        </is>
      </c>
      <c r="C12" s="44" t="inlineStr">
        <is>
          <t>Total launch + marketing cost ÷ contribution per unit.</t>
        </is>
      </c>
      <c r="D12" s="44" t="inlineStr">
        <is>
          <t>Calc</t>
        </is>
      </c>
    </row>
    <row r="13" ht="36" customHeight="1">
      <c r="B13" s="43" t="inlineStr">
        <is>
          <t>Weeks to breakeven</t>
        </is>
      </c>
      <c r="C13" s="44" t="inlineStr">
        <is>
          <t>Breakeven units ÷ net weekly units.</t>
        </is>
      </c>
      <c r="D13" s="44" t="inlineStr">
        <is>
          <t>Calc</t>
        </is>
      </c>
    </row>
    <row r="14" ht="36" customHeight="1">
      <c r="B14" s="43" t="inlineStr">
        <is>
          <t>Class</t>
        </is>
      </c>
      <c r="C14" s="44" t="inlineStr">
        <is>
          <t>Menu-engineering matrix: STAR / WORKHORSE / PUZZLE / DOG.</t>
        </is>
      </c>
      <c r="D14" s="44" t="inlineStr">
        <is>
          <t>Calc</t>
        </is>
      </c>
    </row>
  </sheetData>
  <mergeCells count="3">
    <mergeCell ref="A4:N4"/>
    <mergeCell ref="A2:N2"/>
    <mergeCell ref="A1:N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4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8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</cols>
  <sheetData>
    <row r="1" ht="30" customHeight="1">
      <c r="A1" s="1" t="inlineStr">
        <is>
          <t>Menu Launch &amp; Offer Planner</t>
        </is>
      </c>
    </row>
    <row r="2" ht="18" customHeight="1">
      <c r="A2" s="2" t="inlineStr">
        <is>
          <t>Ashmo · Restaurant Growth Toolkit   ·   v2.0 · Investor-ready</t>
        </is>
      </c>
    </row>
    <row r="3" ht="8" customHeight="1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  <c r="L3" s="3" t="n"/>
      <c r="M3" s="3" t="n"/>
      <c r="N3" s="3" t="n"/>
    </row>
    <row r="4" ht="22" customHeight="1">
      <c r="A4" s="4" t="inlineStr">
        <is>
          <t>PURPOSE</t>
        </is>
      </c>
    </row>
    <row r="5" ht="38" customHeight="1">
      <c r="B5" s="45" t="inlineStr">
        <is>
          <t>A profitability model for new menu items and offers. For every item, computes net price after promo, gross margin, weekly contribution net of cannibalisation, breakeven units, and weeks-to-breakeven. Auto-classifies each item using the menu-engineering matrix (STAR / WORKHORSE / PUZZLE / DOG) and recommends an action. Built so a chef, marketer, and finance lead can sign off on a launch with one shared view.</t>
        </is>
      </c>
    </row>
    <row r="7" ht="22" customHeight="1">
      <c r="A7" s="4" t="inlineStr">
        <is>
          <t>BIG QUESTIONS THIS ANSWERS</t>
        </is>
      </c>
    </row>
    <row r="8" ht="22" customHeight="1">
      <c r="B8" s="35" t="inlineStr">
        <is>
          <t>•</t>
        </is>
      </c>
      <c r="C8" s="10" t="inlineStr">
        <is>
          <t>Is each item profitable on a contribution basis?</t>
        </is>
      </c>
    </row>
    <row r="9" ht="22" customHeight="1">
      <c r="B9" s="35" t="inlineStr">
        <is>
          <t>•</t>
        </is>
      </c>
      <c r="C9" s="10" t="inlineStr">
        <is>
          <t>Where does the launch break even, and how long does it take?</t>
        </is>
      </c>
    </row>
    <row r="10" ht="22" customHeight="1">
      <c r="B10" s="35" t="inlineStr">
        <is>
          <t>•</t>
        </is>
      </c>
      <c r="C10" s="10" t="inlineStr">
        <is>
          <t>Which items are STARs (high vol, high margin) vs DOGs?</t>
        </is>
      </c>
    </row>
    <row r="11" ht="22" customHeight="1">
      <c r="B11" s="35" t="inlineStr">
        <is>
          <t>•</t>
        </is>
      </c>
      <c r="C11" s="10" t="inlineStr">
        <is>
          <t>How much of the new revenue is just cannibalising existing items?</t>
        </is>
      </c>
    </row>
    <row r="12" ht="22" customHeight="1">
      <c r="B12" s="35" t="inlineStr">
        <is>
          <t>•</t>
        </is>
      </c>
      <c r="C12" s="10" t="inlineStr">
        <is>
          <t>Is the launch portfolio investable as a whole?</t>
        </is>
      </c>
    </row>
    <row r="14" ht="22" customHeight="1">
      <c r="A14" s="4" t="inlineStr">
        <is>
          <t>WORKBOOK MAP</t>
        </is>
      </c>
    </row>
    <row r="15" ht="22" customHeight="1">
      <c r="B15" s="11" t="inlineStr">
        <is>
          <t>Tab</t>
        </is>
      </c>
      <c r="C15" s="11" t="inlineStr">
        <is>
          <t>What it's for</t>
        </is>
      </c>
    </row>
    <row r="16" ht="32" customHeight="1">
      <c r="B16" s="31" t="inlineStr">
        <is>
          <t>Dashboard</t>
        </is>
      </c>
      <c r="C16" s="46" t="inlineStr">
        <is>
          <t>Headline KPIs, contribution chart, breakeven chart, callouts.</t>
        </is>
      </c>
    </row>
    <row r="17" ht="32" customHeight="1">
      <c r="B17" s="31" t="inlineStr">
        <is>
          <t>Inputs</t>
        </is>
      </c>
      <c r="C17" s="46" t="inlineStr">
        <is>
          <t>Per-item cost, price, volume, cannibalisation, launch and marketing cost.</t>
        </is>
      </c>
    </row>
    <row r="18" ht="32" customHeight="1">
      <c r="B18" s="31" t="inlineStr">
        <is>
          <t>Calc</t>
        </is>
      </c>
      <c r="C18" s="46" t="inlineStr">
        <is>
          <t>Per-item economics, engineering matrix, recommended action.</t>
        </is>
      </c>
    </row>
    <row r="19" ht="32" customHeight="1">
      <c r="B19" s="31" t="inlineStr">
        <is>
          <t>Checks</t>
        </is>
      </c>
      <c r="C19" s="46" t="inlineStr">
        <is>
          <t>Cost/price/volume sanity, margin floor, DOG count gates.</t>
        </is>
      </c>
    </row>
    <row r="20" ht="32" customHeight="1">
      <c r="B20" s="31" t="inlineStr">
        <is>
          <t>Scenarios</t>
        </is>
      </c>
      <c r="C20" s="46" t="inlineStr">
        <is>
          <t>Margin and price sensitivity.</t>
        </is>
      </c>
    </row>
    <row r="21" ht="32" customHeight="1">
      <c r="B21" s="31" t="inlineStr">
        <is>
          <t>Action_Plan</t>
        </is>
      </c>
      <c r="C21" s="46" t="inlineStr">
        <is>
          <t>Decisions: protect, re-engineer, drive volume, kill.</t>
        </is>
      </c>
    </row>
    <row r="22" ht="32" customHeight="1">
      <c r="B22" s="31" t="inlineStr">
        <is>
          <t>Assumptions</t>
        </is>
      </c>
      <c r="C22" s="46" t="inlineStr">
        <is>
          <t>Currency, volume threshold, margin floor, payback ceiling.</t>
        </is>
      </c>
    </row>
    <row r="23" ht="32" customHeight="1">
      <c r="B23" s="31" t="inlineStr">
        <is>
          <t>Definitions</t>
        </is>
      </c>
      <c r="C23" s="46" t="inlineStr">
        <is>
          <t>Glossary.</t>
        </is>
      </c>
    </row>
    <row r="24" ht="32" customHeight="1">
      <c r="B24" s="31" t="inlineStr">
        <is>
          <t>README</t>
        </is>
      </c>
      <c r="C24" s="46" t="inlineStr">
        <is>
          <t>How to use end-to-end.</t>
        </is>
      </c>
    </row>
    <row r="25" ht="32" customHeight="1">
      <c r="B25" s="31" t="inlineStr">
        <is>
          <t>Document_Control</t>
        </is>
      </c>
      <c r="C25" s="46" t="inlineStr">
        <is>
          <t>Author, reviewers, change log.</t>
        </is>
      </c>
    </row>
    <row r="27" ht="22" customHeight="1">
      <c r="A27" s="4" t="inlineStr">
        <is>
          <t>HOW TO USE</t>
        </is>
      </c>
    </row>
    <row r="28" ht="28" customHeight="1">
      <c r="B28" s="47" t="inlineStr">
        <is>
          <t>Step 1</t>
        </is>
      </c>
      <c r="C28" s="10" t="inlineStr">
        <is>
          <t>Set Assumptions: currency, volume threshold for STAR, margin floor, payback ceiling.</t>
        </is>
      </c>
    </row>
    <row r="29" ht="28" customHeight="1">
      <c r="B29" s="47" t="inlineStr">
        <is>
          <t>Step 2</t>
        </is>
      </c>
      <c r="C29" s="10" t="inlineStr">
        <is>
          <t>Fill Inputs with each item — cost, price, forecast volume, cannibalisation, launch cost.</t>
        </is>
      </c>
    </row>
    <row r="30" ht="28" customHeight="1">
      <c r="B30" s="47" t="inlineStr">
        <is>
          <t>Step 3</t>
        </is>
      </c>
      <c r="C30" s="10" t="inlineStr">
        <is>
          <t>Open Calc to see per-item engineering class and recommended action.</t>
        </is>
      </c>
    </row>
    <row r="31" ht="28" customHeight="1">
      <c r="B31" s="47" t="inlineStr">
        <is>
          <t>Step 4</t>
        </is>
      </c>
      <c r="C31" s="10" t="inlineStr">
        <is>
          <t>Resolve REVIEW items on Checks; circulate Dashboard to chef + finance + marketing.</t>
        </is>
      </c>
    </row>
    <row r="33" ht="22" customHeight="1">
      <c r="A33" s="4" t="inlineStr">
        <is>
          <t>WHO THIS IS FOR</t>
        </is>
      </c>
    </row>
    <row r="34">
      <c r="B34" s="35" t="inlineStr">
        <is>
          <t>•</t>
        </is>
      </c>
      <c r="C34" s="10" t="inlineStr">
        <is>
          <t>Founders launching a new menu or offer.</t>
        </is>
      </c>
    </row>
    <row r="35">
      <c r="B35" s="35" t="inlineStr">
        <is>
          <t>•</t>
        </is>
      </c>
      <c r="C35" s="10" t="inlineStr">
        <is>
          <t>Chefs and product leads costing items.</t>
        </is>
      </c>
    </row>
    <row r="36">
      <c r="B36" s="35" t="inlineStr">
        <is>
          <t>•</t>
        </is>
      </c>
      <c r="C36" s="10" t="inlineStr">
        <is>
          <t>Marketing leads pricing in launch support.</t>
        </is>
      </c>
    </row>
    <row r="37">
      <c r="B37" s="35" t="inlineStr">
        <is>
          <t>•</t>
        </is>
      </c>
      <c r="C37" s="10" t="inlineStr">
        <is>
          <t>Finance leads pricing in launch cost and payback.</t>
        </is>
      </c>
    </row>
    <row r="38">
      <c r="B38" s="35" t="inlineStr">
        <is>
          <t>•</t>
        </is>
      </c>
      <c r="C38" s="10" t="inlineStr">
        <is>
          <t>Multi-unit operators standardising launch decisions.</t>
        </is>
      </c>
    </row>
    <row r="40" ht="22" customHeight="1">
      <c r="A40" s="4" t="inlineStr">
        <is>
          <t>GOVERNANCE &amp; INTEGRITY</t>
        </is>
      </c>
    </row>
    <row r="41" ht="22" customHeight="1">
      <c r="B41" s="35" t="inlineStr">
        <is>
          <t>•</t>
        </is>
      </c>
      <c r="C41" s="10" t="inlineStr">
        <is>
          <t>Replace sample rows before sharing externally.</t>
        </is>
      </c>
    </row>
    <row r="42" ht="22" customHeight="1">
      <c r="B42" s="35" t="inlineStr">
        <is>
          <t>•</t>
        </is>
      </c>
      <c r="C42" s="10" t="inlineStr">
        <is>
          <t>Always include a cannibalisation estimate — even rough — to avoid double-counting revenue.</t>
        </is>
      </c>
    </row>
    <row r="43" ht="22" customHeight="1">
      <c r="B43" s="35" t="inlineStr">
        <is>
          <t>•</t>
        </is>
      </c>
      <c r="C43" s="10" t="inlineStr">
        <is>
          <t>Document the matched-period baseline used for cannibalisation in the README.</t>
        </is>
      </c>
    </row>
  </sheetData>
  <mergeCells count="26">
    <mergeCell ref="A40:N40"/>
    <mergeCell ref="C34:J34"/>
    <mergeCell ref="C30:J30"/>
    <mergeCell ref="C42:J42"/>
    <mergeCell ref="C35:J35"/>
    <mergeCell ref="A1:N1"/>
    <mergeCell ref="C29:J29"/>
    <mergeCell ref="C10:J10"/>
    <mergeCell ref="A7:N7"/>
    <mergeCell ref="C41:J41"/>
    <mergeCell ref="C31:J31"/>
    <mergeCell ref="C9:J9"/>
    <mergeCell ref="A27:N27"/>
    <mergeCell ref="C12:J12"/>
    <mergeCell ref="B5:J5"/>
    <mergeCell ref="C43:J43"/>
    <mergeCell ref="C11:J11"/>
    <mergeCell ref="A2:N2"/>
    <mergeCell ref="C36:J36"/>
    <mergeCell ref="A33:N33"/>
    <mergeCell ref="A14:N14"/>
    <mergeCell ref="C8:J8"/>
    <mergeCell ref="A4:N4"/>
    <mergeCell ref="C38:J38"/>
    <mergeCell ref="C28:J28"/>
    <mergeCell ref="C37:J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2026-05-14T19:30:20Z</dcterms:created>
  <dcterms:modified xmlns:dcterms="http://purl.org/dc/terms/" xmlns:xsi="http://www.w3.org/2001/XMLSchema-instance" xsi:type="dcterms:W3CDTF">2026-05-14T19:30:20Z</dcterms:modified>
</cp:coreProperties>
</file>