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'Inputs'!$B$5:$N$33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0.0%;[Red]-0.0%"/>
    <numFmt numFmtId="165" formatCode="#,##0;[Red]-#,##0"/>
    <numFmt numFmtId="166" formatCode="0.0"/>
    <numFmt numFmtId="167" formatCode="0%;[Red]-0%"/>
    <numFmt numFmtId="168" formatCode="&quot;AED&quot; #,##0;[Red]&quot;AED&quot; -#,##0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168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167" fontId="8" fillId="6" borderId="2" pivotButton="0" quotePrefix="0" xfId="0"/>
    <xf numFmtId="168" fontId="8" fillId="6" borderId="2" pivotButton="0" quotePrefix="0" xfId="0"/>
    <xf numFmtId="0" fontId="0" fillId="0" borderId="2" pivotButton="0" quotePrefix="0" xfId="0"/>
    <xf numFmtId="165" fontId="0" fillId="0" borderId="2" pivotButton="0" quotePrefix="0" xfId="0"/>
    <xf numFmtId="168" fontId="0" fillId="0" borderId="2" pivotButton="0" quotePrefix="0" xfId="0"/>
    <xf numFmtId="0" fontId="3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'Calc'!$B$6:$B$33</f>
            </numRef>
          </cat>
          <val>
            <numRef>
              <f>'Calc'!$C$6:$C$33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'Calc'!H37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'Calc'!$B$38:$B$42</f>
            </numRef>
          </cat>
          <val>
            <numRef>
              <f>'Calc'!$H$38:$H$42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Delivery Aggregator Dashboard</t>
        </is>
      </c>
    </row>
    <row r="2" ht="18" customHeight="1">
      <c r="A2" s="2" t="inlineStr">
        <is>
          <t>Per-platform scorecard · profitability after commission · ranking risk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LISTINGS AUDITED</t>
        </is>
      </c>
      <c r="E5" s="5" t="inlineStr">
        <is>
          <t>AVG AUDIT SCORE</t>
        </is>
      </c>
      <c r="I5" s="5" t="inlineStr">
        <is>
          <t>TOTAL MONTHLY REV</t>
        </is>
      </c>
      <c r="M5" s="5" t="inlineStr">
        <is>
          <t>MARGIN CONTRIBUTION</t>
        </is>
      </c>
    </row>
    <row r="6" ht="28" customHeight="1">
      <c r="A6" s="6">
        <f>COUNTA(Inputs!B6:B33)</f>
        <v/>
      </c>
      <c r="E6" s="6">
        <f>IFERROR(AVERAGE(Calc!C6:C33),0)</f>
        <v/>
      </c>
      <c r="I6" s="7">
        <f>SUM(Calc!D6:D33)</f>
        <v/>
      </c>
      <c r="M6" s="7">
        <f>SUM(Calc!H6:H33)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CRITICAL LISTINGS</t>
        </is>
      </c>
      <c r="E8" s="5" t="inlineStr">
        <is>
          <t>WINS</t>
        </is>
      </c>
      <c r="I8" s="5" t="inlineStr">
        <is>
          <t>ORDER ECON FAILING</t>
        </is>
      </c>
      <c r="M8" s="5" t="inlineStr">
        <is>
          <t>AVG COMMISSION %</t>
        </is>
      </c>
    </row>
    <row r="9" ht="28" customHeight="1">
      <c r="A9" s="6">
        <f>COUNTIF(Calc!K6:K33,"CRITICAL — triage now")</f>
        <v/>
      </c>
      <c r="E9" s="6">
        <f>COUNTIF(Calc!K6:K33,"WIN — protect ranking")</f>
        <v/>
      </c>
      <c r="I9" s="6">
        <f>COUNTIF(Calc!I6:I33,"REVIEW")</f>
        <v/>
      </c>
      <c r="M9" s="8">
        <f>IFERROR(AVERAGE(Inputs!J6:J33),0)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SCORE BY LISTING</t>
        </is>
      </c>
    </row>
    <row r="33" ht="22" customHeight="1">
      <c r="A33" s="4" t="inlineStr">
        <is>
          <t>MARGIN CONTRIBUTION BY PLATFORM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Where is delivery actually profitable?</t>
        </is>
      </c>
      <c r="C55" s="10">
        <f>IFERROR("Best margin platform: "&amp;INDEX(Calc!B38:B42,MATCH(MAX(Calc!H38:H42),Calc!H38:H42,0)),"")</f>
        <v/>
      </c>
    </row>
    <row r="56" ht="30" customHeight="1">
      <c r="B56" s="9" t="inlineStr">
        <is>
          <t>What is the worst risk?</t>
        </is>
      </c>
      <c r="C56" s="10">
        <f>IF(COUNTIF(Calc!K6:K33,"CRITICAL — triage now")&gt;0,TEXT(COUNTIF(Calc!K6:K33,"CRITICAL — triage now"),"0")&amp;" listings need triage now.","No critical listings — programme is healthy.")</f>
        <v/>
      </c>
    </row>
    <row r="57" ht="30" customHeight="1">
      <c r="B57" s="9" t="inlineStr">
        <is>
          <t>Are order economics holding up?</t>
        </is>
      </c>
      <c r="C57" s="10">
        <f>IF(COUNTIF(Calc!I6:I33,"REVIEW")=0,"Order economics OK across listings.","Some listings have unprofitable order economics — re-cost delivery + discount.")</f>
        <v/>
      </c>
    </row>
    <row r="58" ht="30" customHeight="1">
      <c r="B58" s="9" t="inlineStr">
        <is>
          <t>Where to invest first?</t>
        </is>
      </c>
      <c r="C58" s="10" t="inlineStr">
        <is>
          <t>"Lowest-score listing should be re-shot, re-photographed, and ratings actively requested first."</t>
        </is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25" t="inlineStr">
        <is>
          <t>Workbook</t>
        </is>
      </c>
      <c r="C6" s="22" t="inlineStr">
        <is>
          <t>Delivery Aggregator Audit</t>
        </is>
      </c>
    </row>
    <row r="7" ht="20" customHeight="1">
      <c r="B7" s="25" t="inlineStr">
        <is>
          <t>Prepared by</t>
        </is>
      </c>
      <c r="C7" s="22" t="inlineStr">
        <is>
          <t>Ashmo · Restaurant Growth Toolkit</t>
        </is>
      </c>
    </row>
    <row r="8" ht="20" customHeight="1">
      <c r="B8" s="25" t="inlineStr">
        <is>
          <t>Owner (accountable)</t>
        </is>
      </c>
      <c r="C8" s="22" t="inlineStr">
        <is>
          <t>Marketing Lead</t>
        </is>
      </c>
    </row>
    <row r="9" ht="20" customHeight="1">
      <c r="B9" s="25" t="inlineStr">
        <is>
          <t>Version</t>
        </is>
      </c>
      <c r="C9" s="22" t="inlineStr">
        <is>
          <t>2.0</t>
        </is>
      </c>
    </row>
    <row r="10" ht="20" customHeight="1">
      <c r="B10" s="25" t="inlineStr">
        <is>
          <t>Issued</t>
        </is>
      </c>
      <c r="C10" s="22" t="inlineStr">
        <is>
          <t>2026-05-14</t>
        </is>
      </c>
    </row>
    <row r="11" ht="20" customHeight="1">
      <c r="B11" s="25" t="inlineStr">
        <is>
          <t>Review cadence</t>
        </is>
      </c>
      <c r="C11" s="22" t="inlineStr">
        <is>
          <t>Monthly, or after a material business event</t>
        </is>
      </c>
    </row>
    <row r="12" ht="20" customHeight="1">
      <c r="B12" s="25" t="inlineStr">
        <is>
          <t>Classification</t>
        </is>
      </c>
      <c r="C12" s="22" t="inlineStr">
        <is>
          <t>Internal · Commercially sensitive</t>
        </is>
      </c>
    </row>
    <row r="13" ht="20" customHeight="1">
      <c r="B13" s="25" t="inlineStr">
        <is>
          <t>Currency convention</t>
        </is>
      </c>
      <c r="C13" s="22" t="inlineStr">
        <is>
          <t>Default AED — change in Assumptions tab if your reporting currency differs</t>
        </is>
      </c>
    </row>
    <row r="14" ht="20" customHeight="1">
      <c r="B14" s="25" t="inlineStr">
        <is>
          <t>Source of truth</t>
        </is>
      </c>
      <c r="C14" s="22" t="inlineStr">
        <is>
          <t>This workbook is the single source of truth for the metrics it contains</t>
        </is>
      </c>
    </row>
    <row r="15" ht="20" customHeight="1">
      <c r="B15" s="25" t="inlineStr">
        <is>
          <t>Distribution</t>
        </is>
      </c>
      <c r="C15" s="22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25" t="inlineStr">
        <is>
          <t>Founder / CEO</t>
        </is>
      </c>
      <c r="C19" s="17" t="inlineStr"/>
      <c r="D19" s="17" t="inlineStr">
        <is>
          <t>Pending</t>
        </is>
      </c>
      <c r="E19" s="17" t="inlineStr"/>
    </row>
    <row r="20">
      <c r="B20" s="25" t="inlineStr">
        <is>
          <t>Operations Lead</t>
        </is>
      </c>
      <c r="C20" s="17" t="inlineStr"/>
      <c r="D20" s="17" t="inlineStr">
        <is>
          <t>Pending</t>
        </is>
      </c>
      <c r="E20" s="17" t="inlineStr"/>
    </row>
    <row r="21">
      <c r="B21" s="25" t="inlineStr">
        <is>
          <t>Finance Lead</t>
        </is>
      </c>
      <c r="C21" s="17" t="inlineStr"/>
      <c r="D21" s="17" t="inlineStr">
        <is>
          <t>Pending</t>
        </is>
      </c>
      <c r="E21" s="17" t="inlineStr"/>
    </row>
    <row r="22">
      <c r="B22" s="25" t="inlineStr">
        <is>
          <t>Brand / Marketing Lead</t>
        </is>
      </c>
      <c r="C22" s="17" t="inlineStr"/>
      <c r="D22" s="17" t="inlineStr">
        <is>
          <t>Pending</t>
        </is>
      </c>
      <c r="E22" s="17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2" t="inlineStr">
        <is>
          <t>2026-05-14</t>
        </is>
      </c>
      <c r="C26" s="42" t="inlineStr">
        <is>
          <t>Ashmo Toolkit</t>
        </is>
      </c>
      <c r="D26" s="42" t="inlineStr">
        <is>
          <t>3.0</t>
        </is>
      </c>
      <c r="E26" s="42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6" t="inlineStr"/>
      <c r="C27" s="46" t="inlineStr"/>
      <c r="D27" s="46" t="inlineStr"/>
      <c r="E27" s="46" t="inlineStr"/>
    </row>
    <row r="28" ht="28" customHeight="1">
      <c r="B28" s="46" t="inlineStr"/>
      <c r="C28" s="46" t="inlineStr"/>
      <c r="D28" s="46" t="inlineStr"/>
      <c r="E28" s="46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3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18" customWidth="1" min="3" max="3"/>
    <col width="2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4" customWidth="1" min="12" max="12"/>
    <col width="14" customWidth="1" min="13" max="13"/>
    <col width="24" customWidth="1" min="14" max="14"/>
  </cols>
  <sheetData>
    <row r="1" ht="30" customHeight="1">
      <c r="A1" s="1" t="inlineStr">
        <is>
          <t>Delivery Aggregator · Inputs</t>
        </is>
      </c>
    </row>
    <row r="2" ht="18" customHeight="1">
      <c r="A2" s="2" t="inlineStr">
        <is>
          <t>One row per platform × store · scoring across 8 audit dimensions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PER-PLATFORM PER-STORE AUDIT</t>
        </is>
      </c>
    </row>
    <row r="5" ht="22" customHeight="1">
      <c r="B5" s="11" t="inlineStr">
        <is>
          <t>ID</t>
        </is>
      </c>
      <c r="C5" s="11" t="inlineStr">
        <is>
          <t>Platform</t>
        </is>
      </c>
      <c r="D5" s="11" t="inlineStr">
        <is>
          <t>Store</t>
        </is>
      </c>
      <c r="E5" s="11" t="inlineStr">
        <is>
          <t>Menu visibility (0-100)</t>
        </is>
      </c>
      <c r="F5" s="11" t="inlineStr">
        <is>
          <t>Photography (0-100)</t>
        </is>
      </c>
      <c r="G5" s="11" t="inlineStr">
        <is>
          <t>Rating (1-5)</t>
        </is>
      </c>
      <c r="H5" s="11" t="inlineStr">
        <is>
          <t>Delivery time (min)</t>
        </is>
      </c>
      <c r="I5" s="11" t="inlineStr">
        <is>
          <t>Discount mix %</t>
        </is>
      </c>
      <c r="J5" s="11" t="inlineStr">
        <is>
          <t>Commission %</t>
        </is>
      </c>
      <c r="K5" s="11" t="inlineStr">
        <is>
          <t>Cancel rate %</t>
        </is>
      </c>
      <c r="L5" s="11" t="inlineStr">
        <is>
          <t>Avg order value</t>
        </is>
      </c>
      <c r="M5" s="11" t="inlineStr">
        <is>
          <t>Monthly orders</t>
        </is>
      </c>
      <c r="N5" s="11" t="inlineStr">
        <is>
          <t>Status</t>
        </is>
      </c>
      <c r="O5" t="inlineStr">
        <is>
          <t>Notes</t>
        </is>
      </c>
    </row>
    <row r="6" ht="26" customHeight="1">
      <c r="B6" s="12" t="inlineStr">
        <is>
          <t>AGG-001</t>
        </is>
      </c>
      <c r="C6" s="12" t="inlineStr">
        <is>
          <t>Aggregator A</t>
        </is>
      </c>
      <c r="D6" s="12" t="inlineStr">
        <is>
          <t>Sample Store 01</t>
        </is>
      </c>
      <c r="E6" s="13" t="n">
        <v>92</v>
      </c>
      <c r="F6" s="13" t="n">
        <v>88</v>
      </c>
      <c r="G6" s="14" t="n">
        <v>4.7</v>
      </c>
      <c r="H6" s="13" t="n">
        <v>32</v>
      </c>
      <c r="I6" s="15" t="n">
        <v>0.18</v>
      </c>
      <c r="J6" s="15" t="n">
        <v>0.25</v>
      </c>
      <c r="K6" s="15" t="n">
        <v>0.16</v>
      </c>
      <c r="L6" s="16" t="n">
        <v>21</v>
      </c>
      <c r="M6" s="13" t="n">
        <v>1850</v>
      </c>
      <c r="N6" s="12" t="inlineStr">
        <is>
          <t>Active</t>
        </is>
      </c>
      <c r="O6" s="12" t="inlineStr">
        <is>
          <t>Strong</t>
        </is>
      </c>
    </row>
    <row r="7" ht="26" customHeight="1">
      <c r="B7" s="12" t="inlineStr">
        <is>
          <t>AGG-002</t>
        </is>
      </c>
      <c r="C7" s="12" t="inlineStr">
        <is>
          <t>Aggregator A</t>
        </is>
      </c>
      <c r="D7" s="12" t="inlineStr">
        <is>
          <t>Sample Store 02</t>
        </is>
      </c>
      <c r="E7" s="13" t="n">
        <v>89</v>
      </c>
      <c r="F7" s="13" t="n">
        <v>85</v>
      </c>
      <c r="G7" s="14" t="n">
        <v>4.6</v>
      </c>
      <c r="H7" s="13" t="n">
        <v>30</v>
      </c>
      <c r="I7" s="15" t="n">
        <v>0.22</v>
      </c>
      <c r="J7" s="15" t="n">
        <v>0.25</v>
      </c>
      <c r="K7" s="15" t="n">
        <v>0.18</v>
      </c>
      <c r="L7" s="16" t="n">
        <v>20</v>
      </c>
      <c r="M7" s="13" t="n">
        <v>1610</v>
      </c>
      <c r="N7" s="12" t="inlineStr">
        <is>
          <t>Active</t>
        </is>
      </c>
      <c r="O7" s="12" t="inlineStr">
        <is>
          <t>Slipping</t>
        </is>
      </c>
    </row>
    <row r="8" ht="26" customHeight="1">
      <c r="B8" s="12" t="inlineStr">
        <is>
          <t>AGG-003</t>
        </is>
      </c>
      <c r="C8" s="12" t="inlineStr">
        <is>
          <t>Aggregator B</t>
        </is>
      </c>
      <c r="D8" s="12" t="inlineStr">
        <is>
          <t>Sample Store 01</t>
        </is>
      </c>
      <c r="E8" s="13" t="n">
        <v>94</v>
      </c>
      <c r="F8" s="13" t="n">
        <v>90</v>
      </c>
      <c r="G8" s="14" t="n">
        <v>4.8</v>
      </c>
      <c r="H8" s="13" t="n">
        <v>28</v>
      </c>
      <c r="I8" s="15" t="n">
        <v>0.12</v>
      </c>
      <c r="J8" s="15" t="n">
        <v>0.3</v>
      </c>
      <c r="K8" s="15" t="n">
        <v>0.14</v>
      </c>
      <c r="L8" s="16" t="n">
        <v>22</v>
      </c>
      <c r="M8" s="13" t="n">
        <v>1480</v>
      </c>
      <c r="N8" s="12" t="inlineStr">
        <is>
          <t>Active</t>
        </is>
      </c>
      <c r="O8" s="12" t="inlineStr"/>
    </row>
    <row r="9" ht="26" customHeight="1">
      <c r="B9" s="12" t="inlineStr">
        <is>
          <t>AGG-004</t>
        </is>
      </c>
      <c r="C9" s="12" t="inlineStr">
        <is>
          <t>Aggregator B</t>
        </is>
      </c>
      <c r="D9" s="12" t="inlineStr">
        <is>
          <t>Sample Store 02</t>
        </is>
      </c>
      <c r="E9" s="13" t="n">
        <v>88</v>
      </c>
      <c r="F9" s="13" t="n">
        <v>80</v>
      </c>
      <c r="G9" s="14" t="n">
        <v>4.5</v>
      </c>
      <c r="H9" s="13" t="n">
        <v>30</v>
      </c>
      <c r="I9" s="15" t="n">
        <v>0.18</v>
      </c>
      <c r="J9" s="15" t="n">
        <v>0.3</v>
      </c>
      <c r="K9" s="15" t="n">
        <v>0.2</v>
      </c>
      <c r="L9" s="16" t="n">
        <v>21</v>
      </c>
      <c r="M9" s="13" t="n">
        <v>1240</v>
      </c>
      <c r="N9" s="12" t="inlineStr">
        <is>
          <t>Active</t>
        </is>
      </c>
      <c r="O9" s="12" t="inlineStr"/>
    </row>
    <row r="10" ht="26" customHeight="1">
      <c r="B10" s="12" t="inlineStr">
        <is>
          <t>AGG-005</t>
        </is>
      </c>
      <c r="C10" s="12" t="inlineStr">
        <is>
          <t>Aggregator C</t>
        </is>
      </c>
      <c r="D10" s="12" t="inlineStr">
        <is>
          <t>Sample Store 01</t>
        </is>
      </c>
      <c r="E10" s="13" t="n">
        <v>86</v>
      </c>
      <c r="F10" s="13" t="n">
        <v>78</v>
      </c>
      <c r="G10" s="14" t="n">
        <v>4.5</v>
      </c>
      <c r="H10" s="13" t="n">
        <v>35</v>
      </c>
      <c r="I10" s="15" t="n">
        <v>0.22</v>
      </c>
      <c r="J10" s="15" t="n">
        <v>0.2</v>
      </c>
      <c r="K10" s="15" t="n">
        <v>0.18</v>
      </c>
      <c r="L10" s="16" t="n">
        <v>20</v>
      </c>
      <c r="M10" s="13" t="n">
        <v>1090</v>
      </c>
      <c r="N10" s="12" t="inlineStr">
        <is>
          <t>Active</t>
        </is>
      </c>
      <c r="O10" s="12" t="inlineStr"/>
    </row>
    <row r="11" ht="26" customHeight="1">
      <c r="B11" s="12" t="inlineStr">
        <is>
          <t>AGG-006</t>
        </is>
      </c>
      <c r="C11" s="12" t="inlineStr">
        <is>
          <t>Aggregator D</t>
        </is>
      </c>
      <c r="D11" s="12" t="inlineStr">
        <is>
          <t>Sample Store 01</t>
        </is>
      </c>
      <c r="E11" s="13" t="n">
        <v>78</v>
      </c>
      <c r="F11" s="13" t="n">
        <v>65</v>
      </c>
      <c r="G11" s="14" t="n">
        <v>4.3</v>
      </c>
      <c r="H11" s="13" t="n">
        <v>38</v>
      </c>
      <c r="I11" s="15" t="n">
        <v>0.28</v>
      </c>
      <c r="J11" s="15" t="n">
        <v>0.18</v>
      </c>
      <c r="K11" s="15" t="n">
        <v>0.22</v>
      </c>
      <c r="L11" s="16" t="n">
        <v>19</v>
      </c>
      <c r="M11" s="13" t="n">
        <v>720</v>
      </c>
      <c r="N11" s="12" t="inlineStr">
        <is>
          <t>Active</t>
        </is>
      </c>
      <c r="O11" s="12" t="inlineStr">
        <is>
          <t>Weak</t>
        </is>
      </c>
    </row>
    <row r="12" ht="26" customHeight="1">
      <c r="B12" s="12" t="inlineStr">
        <is>
          <t>AGG-007</t>
        </is>
      </c>
      <c r="C12" s="12" t="inlineStr">
        <is>
          <t>Aggregator A</t>
        </is>
      </c>
      <c r="D12" s="12" t="inlineStr">
        <is>
          <t>Sample Store 03</t>
        </is>
      </c>
      <c r="E12" s="13" t="n">
        <v>84</v>
      </c>
      <c r="F12" s="13" t="n">
        <v>70</v>
      </c>
      <c r="G12" s="14" t="n">
        <v>4.4</v>
      </c>
      <c r="H12" s="13" t="n">
        <v>34</v>
      </c>
      <c r="I12" s="15" t="n">
        <v>0.24</v>
      </c>
      <c r="J12" s="15" t="n">
        <v>0.25</v>
      </c>
      <c r="K12" s="15" t="n">
        <v>0.18</v>
      </c>
      <c r="L12" s="16" t="n">
        <v>20</v>
      </c>
      <c r="M12" s="13" t="n">
        <v>1180</v>
      </c>
      <c r="N12" s="12" t="inlineStr">
        <is>
          <t>Active</t>
        </is>
      </c>
      <c r="O12" s="12" t="inlineStr"/>
    </row>
    <row r="13" ht="26" customHeight="1">
      <c r="B13" s="12" t="inlineStr">
        <is>
          <t>AGG-008</t>
        </is>
      </c>
      <c r="C13" s="12" t="inlineStr">
        <is>
          <t>Aggregator B</t>
        </is>
      </c>
      <c r="D13" s="12" t="inlineStr">
        <is>
          <t>Sample Store 03</t>
        </is>
      </c>
      <c r="E13" s="13" t="n">
        <v>82</v>
      </c>
      <c r="F13" s="13" t="n">
        <v>72</v>
      </c>
      <c r="G13" s="14" t="n">
        <v>4.4</v>
      </c>
      <c r="H13" s="13" t="n">
        <v>32</v>
      </c>
      <c r="I13" s="15" t="n">
        <v>0.2</v>
      </c>
      <c r="J13" s="15" t="n">
        <v>0.3</v>
      </c>
      <c r="K13" s="15" t="n">
        <v>0.18</v>
      </c>
      <c r="L13" s="16" t="n">
        <v>21</v>
      </c>
      <c r="M13" s="13" t="n">
        <v>980</v>
      </c>
      <c r="N13" s="12" t="inlineStr">
        <is>
          <t>Active</t>
        </is>
      </c>
      <c r="O13" s="12" t="inlineStr"/>
    </row>
    <row r="14" ht="26" customHeight="1">
      <c r="B14" s="12" t="inlineStr">
        <is>
          <t>AGG-009</t>
        </is>
      </c>
      <c r="C14" s="12" t="inlineStr">
        <is>
          <t>Aggregator C</t>
        </is>
      </c>
      <c r="D14" s="12" t="inlineStr">
        <is>
          <t>Sample Store 03</t>
        </is>
      </c>
      <c r="E14" s="13" t="n">
        <v>80</v>
      </c>
      <c r="F14" s="13" t="n">
        <v>68</v>
      </c>
      <c r="G14" s="14" t="n">
        <v>4.3</v>
      </c>
      <c r="H14" s="13" t="n">
        <v>36</v>
      </c>
      <c r="I14" s="15" t="n">
        <v>0.26</v>
      </c>
      <c r="J14" s="15" t="n">
        <v>0.2</v>
      </c>
      <c r="K14" s="15" t="n">
        <v>0.2</v>
      </c>
      <c r="L14" s="16" t="n">
        <v>19</v>
      </c>
      <c r="M14" s="13" t="n">
        <v>720</v>
      </c>
      <c r="N14" s="12" t="inlineStr">
        <is>
          <t>Active</t>
        </is>
      </c>
      <c r="O14" s="12" t="inlineStr"/>
    </row>
    <row r="15" ht="26" customHeight="1">
      <c r="B15" s="12" t="inlineStr">
        <is>
          <t>AGG-010</t>
        </is>
      </c>
      <c r="C15" s="12" t="inlineStr">
        <is>
          <t>Aggregator A</t>
        </is>
      </c>
      <c r="D15" s="12" t="inlineStr">
        <is>
          <t>Sample Store 04</t>
        </is>
      </c>
      <c r="E15" s="13" t="n">
        <v>91</v>
      </c>
      <c r="F15" s="13" t="n">
        <v>86</v>
      </c>
      <c r="G15" s="14" t="n">
        <v>4.6</v>
      </c>
      <c r="H15" s="13" t="n">
        <v>31</v>
      </c>
      <c r="I15" s="15" t="n">
        <v>0.2</v>
      </c>
      <c r="J15" s="15" t="n">
        <v>0.25</v>
      </c>
      <c r="K15" s="15" t="n">
        <v>0.16</v>
      </c>
      <c r="L15" s="16" t="n">
        <v>22</v>
      </c>
      <c r="M15" s="13" t="n">
        <v>1410</v>
      </c>
      <c r="N15" s="12" t="inlineStr">
        <is>
          <t>Active</t>
        </is>
      </c>
      <c r="O15" s="12" t="inlineStr"/>
    </row>
    <row r="16" ht="26" customHeight="1">
      <c r="B16" s="12" t="inlineStr">
        <is>
          <t>AGG-011</t>
        </is>
      </c>
      <c r="C16" s="12" t="inlineStr">
        <is>
          <t>Aggregator A</t>
        </is>
      </c>
      <c r="D16" s="12" t="inlineStr">
        <is>
          <t>Sample Store 05</t>
        </is>
      </c>
      <c r="E16" s="13" t="n">
        <v>87</v>
      </c>
      <c r="F16" s="13" t="n">
        <v>76</v>
      </c>
      <c r="G16" s="14" t="n">
        <v>4.5</v>
      </c>
      <c r="H16" s="13" t="n">
        <v>33</v>
      </c>
      <c r="I16" s="15" t="n">
        <v>0.22</v>
      </c>
      <c r="J16" s="15" t="n">
        <v>0.25</v>
      </c>
      <c r="K16" s="15" t="n">
        <v>0.18</v>
      </c>
      <c r="L16" s="16" t="n">
        <v>20</v>
      </c>
      <c r="M16" s="13" t="n">
        <v>980</v>
      </c>
      <c r="N16" s="12" t="inlineStr">
        <is>
          <t>Active</t>
        </is>
      </c>
      <c r="O16" s="12" t="inlineStr"/>
    </row>
    <row r="17" ht="26" customHeight="1">
      <c r="B17" s="12" t="inlineStr">
        <is>
          <t>AGG-012</t>
        </is>
      </c>
      <c r="C17" s="12" t="inlineStr">
        <is>
          <t>Own delivery app</t>
        </is>
      </c>
      <c r="D17" s="12" t="inlineStr">
        <is>
          <t>Sample Store 01</t>
        </is>
      </c>
      <c r="E17" s="13" t="n">
        <v>95</v>
      </c>
      <c r="F17" s="13" t="n">
        <v>95</v>
      </c>
      <c r="G17" s="14" t="n">
        <v>4.8</v>
      </c>
      <c r="H17" s="13" t="n">
        <v>30</v>
      </c>
      <c r="I17" s="15" t="n">
        <v>0.1</v>
      </c>
      <c r="J17" s="15" t="n">
        <v>0.05</v>
      </c>
      <c r="K17" s="15" t="n">
        <v>0.1</v>
      </c>
      <c r="L17" s="16" t="n">
        <v>23</v>
      </c>
      <c r="M17" s="13" t="n">
        <v>1280</v>
      </c>
      <c r="N17" s="12" t="inlineStr">
        <is>
          <t>Active</t>
        </is>
      </c>
      <c r="O17" s="12" t="inlineStr">
        <is>
          <t>Margin friendly</t>
        </is>
      </c>
    </row>
    <row r="18" ht="26" customHeight="1">
      <c r="B18" s="12" t="inlineStr">
        <is>
          <t>AGG-013</t>
        </is>
      </c>
      <c r="C18" s="12" t="inlineStr">
        <is>
          <t>Own delivery app</t>
        </is>
      </c>
      <c r="D18" s="12" t="inlineStr">
        <is>
          <t>Sample Store 02</t>
        </is>
      </c>
      <c r="E18" s="13" t="n">
        <v>93</v>
      </c>
      <c r="F18" s="13" t="n">
        <v>93</v>
      </c>
      <c r="G18" s="14" t="n">
        <v>4.7</v>
      </c>
      <c r="H18" s="13" t="n">
        <v>32</v>
      </c>
      <c r="I18" s="15" t="n">
        <v>0.08</v>
      </c>
      <c r="J18" s="15" t="n">
        <v>0.05</v>
      </c>
      <c r="K18" s="15" t="n">
        <v>0.12</v>
      </c>
      <c r="L18" s="16" t="n">
        <v>22</v>
      </c>
      <c r="M18" s="13" t="n">
        <v>1090</v>
      </c>
      <c r="N18" s="12" t="inlineStr">
        <is>
          <t>Active</t>
        </is>
      </c>
      <c r="O18" s="12" t="inlineStr"/>
    </row>
    <row r="19">
      <c r="B19" s="17" t="n"/>
      <c r="C19" s="17" t="n"/>
      <c r="D19" s="17" t="n"/>
      <c r="E19" s="18" t="n"/>
      <c r="F19" s="18" t="n"/>
      <c r="G19" s="19" t="n"/>
      <c r="H19" s="18" t="n"/>
      <c r="I19" s="20" t="n"/>
      <c r="J19" s="20" t="n"/>
      <c r="K19" s="20" t="n"/>
      <c r="L19" s="21" t="n"/>
      <c r="M19" s="18" t="n"/>
      <c r="N19" s="17" t="n"/>
    </row>
    <row r="20">
      <c r="B20" s="17" t="n"/>
      <c r="C20" s="17" t="n"/>
      <c r="D20" s="17" t="n"/>
      <c r="E20" s="18" t="n"/>
      <c r="F20" s="18" t="n"/>
      <c r="G20" s="19" t="n"/>
      <c r="H20" s="18" t="n"/>
      <c r="I20" s="20" t="n"/>
      <c r="J20" s="20" t="n"/>
      <c r="K20" s="20" t="n"/>
      <c r="L20" s="21" t="n"/>
      <c r="M20" s="18" t="n"/>
      <c r="N20" s="17" t="n"/>
    </row>
    <row r="21">
      <c r="B21" s="17" t="n"/>
      <c r="C21" s="17" t="n"/>
      <c r="D21" s="17" t="n"/>
      <c r="E21" s="18" t="n"/>
      <c r="F21" s="18" t="n"/>
      <c r="G21" s="19" t="n"/>
      <c r="H21" s="18" t="n"/>
      <c r="I21" s="20" t="n"/>
      <c r="J21" s="20" t="n"/>
      <c r="K21" s="20" t="n"/>
      <c r="L21" s="21" t="n"/>
      <c r="M21" s="18" t="n"/>
      <c r="N21" s="17" t="n"/>
    </row>
    <row r="22">
      <c r="B22" s="17" t="n"/>
      <c r="C22" s="17" t="n"/>
      <c r="D22" s="17" t="n"/>
      <c r="E22" s="18" t="n"/>
      <c r="F22" s="18" t="n"/>
      <c r="G22" s="19" t="n"/>
      <c r="H22" s="18" t="n"/>
      <c r="I22" s="20" t="n"/>
      <c r="J22" s="20" t="n"/>
      <c r="K22" s="20" t="n"/>
      <c r="L22" s="21" t="n"/>
      <c r="M22" s="18" t="n"/>
      <c r="N22" s="17" t="n"/>
    </row>
    <row r="23">
      <c r="B23" s="17" t="n"/>
      <c r="C23" s="17" t="n"/>
      <c r="D23" s="17" t="n"/>
      <c r="E23" s="18" t="n"/>
      <c r="F23" s="18" t="n"/>
      <c r="G23" s="19" t="n"/>
      <c r="H23" s="18" t="n"/>
      <c r="I23" s="20" t="n"/>
      <c r="J23" s="20" t="n"/>
      <c r="K23" s="20" t="n"/>
      <c r="L23" s="21" t="n"/>
      <c r="M23" s="18" t="n"/>
      <c r="N23" s="17" t="n"/>
    </row>
    <row r="24">
      <c r="B24" s="17" t="n"/>
      <c r="C24" s="17" t="n"/>
      <c r="D24" s="17" t="n"/>
      <c r="E24" s="18" t="n"/>
      <c r="F24" s="18" t="n"/>
      <c r="G24" s="19" t="n"/>
      <c r="H24" s="18" t="n"/>
      <c r="I24" s="20" t="n"/>
      <c r="J24" s="20" t="n"/>
      <c r="K24" s="20" t="n"/>
      <c r="L24" s="21" t="n"/>
      <c r="M24" s="18" t="n"/>
      <c r="N24" s="17" t="n"/>
    </row>
    <row r="25">
      <c r="B25" s="17" t="n"/>
      <c r="C25" s="17" t="n"/>
      <c r="D25" s="17" t="n"/>
      <c r="E25" s="18" t="n"/>
      <c r="F25" s="18" t="n"/>
      <c r="G25" s="19" t="n"/>
      <c r="H25" s="18" t="n"/>
      <c r="I25" s="20" t="n"/>
      <c r="J25" s="20" t="n"/>
      <c r="K25" s="20" t="n"/>
      <c r="L25" s="21" t="n"/>
      <c r="M25" s="18" t="n"/>
      <c r="N25" s="17" t="n"/>
    </row>
    <row r="26">
      <c r="B26" s="17" t="n"/>
      <c r="C26" s="17" t="n"/>
      <c r="D26" s="17" t="n"/>
      <c r="E26" s="18" t="n"/>
      <c r="F26" s="18" t="n"/>
      <c r="G26" s="19" t="n"/>
      <c r="H26" s="18" t="n"/>
      <c r="I26" s="20" t="n"/>
      <c r="J26" s="20" t="n"/>
      <c r="K26" s="20" t="n"/>
      <c r="L26" s="21" t="n"/>
      <c r="M26" s="18" t="n"/>
      <c r="N26" s="17" t="n"/>
    </row>
    <row r="27">
      <c r="B27" s="17" t="n"/>
      <c r="C27" s="17" t="n"/>
      <c r="D27" s="17" t="n"/>
      <c r="E27" s="18" t="n"/>
      <c r="F27" s="18" t="n"/>
      <c r="G27" s="19" t="n"/>
      <c r="H27" s="18" t="n"/>
      <c r="I27" s="20" t="n"/>
      <c r="J27" s="20" t="n"/>
      <c r="K27" s="20" t="n"/>
      <c r="L27" s="21" t="n"/>
      <c r="M27" s="18" t="n"/>
      <c r="N27" s="17" t="n"/>
    </row>
    <row r="28">
      <c r="B28" s="17" t="n"/>
      <c r="C28" s="17" t="n"/>
      <c r="D28" s="17" t="n"/>
      <c r="E28" s="18" t="n"/>
      <c r="F28" s="18" t="n"/>
      <c r="G28" s="19" t="n"/>
      <c r="H28" s="18" t="n"/>
      <c r="I28" s="20" t="n"/>
      <c r="J28" s="20" t="n"/>
      <c r="K28" s="20" t="n"/>
      <c r="L28" s="21" t="n"/>
      <c r="M28" s="18" t="n"/>
      <c r="N28" s="17" t="n"/>
    </row>
    <row r="29">
      <c r="B29" s="17" t="n"/>
      <c r="C29" s="17" t="n"/>
      <c r="D29" s="17" t="n"/>
      <c r="E29" s="18" t="n"/>
      <c r="F29" s="18" t="n"/>
      <c r="G29" s="19" t="n"/>
      <c r="H29" s="18" t="n"/>
      <c r="I29" s="20" t="n"/>
      <c r="J29" s="20" t="n"/>
      <c r="K29" s="20" t="n"/>
      <c r="L29" s="21" t="n"/>
      <c r="M29" s="18" t="n"/>
      <c r="N29" s="17" t="n"/>
    </row>
    <row r="30">
      <c r="B30" s="17" t="n"/>
      <c r="C30" s="17" t="n"/>
      <c r="D30" s="17" t="n"/>
      <c r="E30" s="18" t="n"/>
      <c r="F30" s="18" t="n"/>
      <c r="G30" s="19" t="n"/>
      <c r="H30" s="18" t="n"/>
      <c r="I30" s="20" t="n"/>
      <c r="J30" s="20" t="n"/>
      <c r="K30" s="20" t="n"/>
      <c r="L30" s="21" t="n"/>
      <c r="M30" s="18" t="n"/>
      <c r="N30" s="17" t="n"/>
    </row>
    <row r="31">
      <c r="B31" s="17" t="n"/>
      <c r="C31" s="17" t="n"/>
      <c r="D31" s="17" t="n"/>
      <c r="E31" s="18" t="n"/>
      <c r="F31" s="18" t="n"/>
      <c r="G31" s="19" t="n"/>
      <c r="H31" s="18" t="n"/>
      <c r="I31" s="20" t="n"/>
      <c r="J31" s="20" t="n"/>
      <c r="K31" s="20" t="n"/>
      <c r="L31" s="21" t="n"/>
      <c r="M31" s="18" t="n"/>
      <c r="N31" s="17" t="n"/>
    </row>
    <row r="32">
      <c r="B32" s="17" t="n"/>
      <c r="C32" s="17" t="n"/>
      <c r="D32" s="17" t="n"/>
      <c r="E32" s="18" t="n"/>
      <c r="F32" s="18" t="n"/>
      <c r="G32" s="19" t="n"/>
      <c r="H32" s="18" t="n"/>
      <c r="I32" s="20" t="n"/>
      <c r="J32" s="20" t="n"/>
      <c r="K32" s="20" t="n"/>
      <c r="L32" s="21" t="n"/>
      <c r="M32" s="18" t="n"/>
      <c r="N32" s="17" t="n"/>
    </row>
    <row r="33">
      <c r="B33" s="17" t="n"/>
      <c r="C33" s="17" t="n"/>
      <c r="D33" s="17" t="n"/>
      <c r="E33" s="18" t="n"/>
      <c r="F33" s="18" t="n"/>
      <c r="G33" s="19" t="n"/>
      <c r="H33" s="18" t="n"/>
      <c r="I33" s="20" t="n"/>
      <c r="J33" s="20" t="n"/>
      <c r="K33" s="20" t="n"/>
      <c r="L33" s="21" t="n"/>
      <c r="M33" s="18" t="n"/>
      <c r="N33" s="17" t="n"/>
    </row>
  </sheetData>
  <autoFilter ref="B5:N33"/>
  <mergeCells count="3">
    <mergeCell ref="A4:N4"/>
    <mergeCell ref="A2:N2"/>
    <mergeCell ref="A1:N1"/>
  </mergeCells>
  <conditionalFormatting sqref="N6:N33">
    <cfRule type="cellIs" priority="1" operator="equal" dxfId="0" stopIfTrue="0">
      <formula>"Active"</formula>
    </cfRule>
    <cfRule type="cellIs" priority="2" operator="equal" dxfId="1" stopIfTrue="0">
      <formula>"Onboarding"</formula>
    </cfRule>
    <cfRule type="cellIs" priority="3" operator="equal" dxfId="1" stopIfTrue="0">
      <formula>"Paused"</formula>
    </cfRule>
    <cfRule type="cellIs" priority="4" operator="equal" dxfId="2" stopIfTrue="0">
      <formula>"Offboarding"</formula>
    </cfRule>
    <cfRule type="cellIs" priority="5" operator="equal" dxfId="2" stopIfTrue="0">
      <formula>"Issue"</formula>
    </cfRule>
  </conditionalFormatting>
  <dataValidations count="2">
    <dataValidation sqref="C6:C33" showDropDown="0" showInputMessage="0" showErrorMessage="0" allowBlank="1" errorTitle="Invalid choice" error="Choose from the dropdown list." type="list">
      <formula1>"Aggregator A,Aggregator B,Aggregator C,Aggregator D,Own delivery app"</formula1>
    </dataValidation>
    <dataValidation sqref="N6:N33" showDropDown="0" showInputMessage="0" showErrorMessage="0" allowBlank="1" errorTitle="Invalid choice" error="Choose from the dropdown list." type="list">
      <formula1>"Active,Paused,Onboarding,Offboarding,Issue"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Per-row scorecard · per-platform rollup · profitability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PER-ROW SCORECARD (0-100)</t>
        </is>
      </c>
    </row>
    <row r="5" ht="22" customHeight="1">
      <c r="B5" s="11" t="inlineStr">
        <is>
          <t>Row</t>
        </is>
      </c>
      <c r="C5" s="11" t="inlineStr">
        <is>
          <t>Score (audit)</t>
        </is>
      </c>
      <c r="D5" s="11" t="inlineStr">
        <is>
          <t>Monthly revenue</t>
        </is>
      </c>
      <c r="E5" s="11" t="inlineStr">
        <is>
          <t>Commission cost</t>
        </is>
      </c>
      <c r="F5" s="11" t="inlineStr">
        <is>
          <t>Discount cost</t>
        </is>
      </c>
      <c r="G5" s="11" t="inlineStr">
        <is>
          <t>Net revenue</t>
        </is>
      </c>
      <c r="H5" s="11" t="inlineStr">
        <is>
          <t>Margin contribution</t>
        </is>
      </c>
      <c r="I5" s="11" t="inlineStr">
        <is>
          <t>Order economics OK?</t>
        </is>
      </c>
      <c r="J5" s="11" t="inlineStr">
        <is>
          <t>Profitable rank-eligible?</t>
        </is>
      </c>
      <c r="K5" s="11" t="inlineStr">
        <is>
          <t>Verdict</t>
        </is>
      </c>
    </row>
    <row r="6">
      <c r="B6" s="22">
        <f>IFERROR(Inputs!C6&amp;" · "&amp;Inputs!D6,"")</f>
        <v/>
      </c>
      <c r="C6" s="23">
        <f>IFERROR( 0.20*Inputs!E6+0.15*Inputs!F6+0.20*MIN(100,Inputs!G6*20)+0.15*MAX(0,100-(Inputs!H6-25)*4)+0.10*MAX(0,100-Inputs!I6*200)+0.10*MAX(0,100-Inputs!J6*200)+0.10*MAX(0,100-Inputs!K6*400),0)</f>
        <v/>
      </c>
      <c r="D6" s="24">
        <f>IFERROR(Inputs!L6*Inputs!M6,0)</f>
        <v/>
      </c>
      <c r="E6" s="24">
        <f>IFERROR(D6*Inputs!J6,0)</f>
        <v/>
      </c>
      <c r="F6" s="24">
        <f>IFERROR(D6*Inputs!I6,0)</f>
        <v/>
      </c>
      <c r="G6" s="24">
        <f>IFERROR(D6-E6-F6,0)</f>
        <v/>
      </c>
      <c r="H6" s="24">
        <f>IFERROR(G6*Assumptions!$C$6,0)</f>
        <v/>
      </c>
      <c r="I6" s="22">
        <f>IF(IFERROR(Inputs!L6*(1-Inputs!I6)*Assumptions!$C$6-Assumptions!$C$7,0)&gt;0,"OK","REVIEW")</f>
        <v/>
      </c>
      <c r="J6" s="22">
        <f>IF(AND(C6&gt;=Assumptions!$C$8,IFERROR(Inputs!L6*(1-Inputs!I6)*Assumptions!$C$6,0)&gt;=Assumptions!$C$9),"YES","NO")</f>
        <v/>
      </c>
      <c r="K6" s="22">
        <f>IF(Inputs!B6="","",IF(C6&gt;=80,"WIN — protect ranking",IF(C6&gt;=60,"HOLD — close gaps",IF(C6&gt;=40,"FIX — quality + photography first","CRITICAL — triage now"))))</f>
        <v/>
      </c>
    </row>
    <row r="7">
      <c r="B7" s="22">
        <f>IFERROR(Inputs!C7&amp;" · "&amp;Inputs!D7,"")</f>
        <v/>
      </c>
      <c r="C7" s="23">
        <f>IFERROR( 0.20*Inputs!E7+0.15*Inputs!F7+0.20*MIN(100,Inputs!G7*20)+0.15*MAX(0,100-(Inputs!H7-25)*4)+0.10*MAX(0,100-Inputs!I7*200)+0.10*MAX(0,100-Inputs!J7*200)+0.10*MAX(0,100-Inputs!K7*400),0)</f>
        <v/>
      </c>
      <c r="D7" s="24">
        <f>IFERROR(Inputs!L7*Inputs!M7,0)</f>
        <v/>
      </c>
      <c r="E7" s="24">
        <f>IFERROR(D7*Inputs!J7,0)</f>
        <v/>
      </c>
      <c r="F7" s="24">
        <f>IFERROR(D7*Inputs!I7,0)</f>
        <v/>
      </c>
      <c r="G7" s="24">
        <f>IFERROR(D7-E7-F7,0)</f>
        <v/>
      </c>
      <c r="H7" s="24">
        <f>IFERROR(G7*Assumptions!$C$6,0)</f>
        <v/>
      </c>
      <c r="I7" s="22">
        <f>IF(IFERROR(Inputs!L7*(1-Inputs!I7)*Assumptions!$C$6-Assumptions!$C$7,0)&gt;0,"OK","REVIEW")</f>
        <v/>
      </c>
      <c r="J7" s="22">
        <f>IF(AND(C7&gt;=Assumptions!$C$8,IFERROR(Inputs!L7*(1-Inputs!I7)*Assumptions!$C$6,0)&gt;=Assumptions!$C$9),"YES","NO")</f>
        <v/>
      </c>
      <c r="K7" s="22">
        <f>IF(Inputs!B7="","",IF(C7&gt;=80,"WIN — protect ranking",IF(C7&gt;=60,"HOLD — close gaps",IF(C7&gt;=40,"FIX — quality + photography first","CRITICAL — triage now"))))</f>
        <v/>
      </c>
    </row>
    <row r="8">
      <c r="B8" s="22">
        <f>IFERROR(Inputs!C8&amp;" · "&amp;Inputs!D8,"")</f>
        <v/>
      </c>
      <c r="C8" s="23">
        <f>IFERROR( 0.20*Inputs!E8+0.15*Inputs!F8+0.20*MIN(100,Inputs!G8*20)+0.15*MAX(0,100-(Inputs!H8-25)*4)+0.10*MAX(0,100-Inputs!I8*200)+0.10*MAX(0,100-Inputs!J8*200)+0.10*MAX(0,100-Inputs!K8*400),0)</f>
        <v/>
      </c>
      <c r="D8" s="24">
        <f>IFERROR(Inputs!L8*Inputs!M8,0)</f>
        <v/>
      </c>
      <c r="E8" s="24">
        <f>IFERROR(D8*Inputs!J8,0)</f>
        <v/>
      </c>
      <c r="F8" s="24">
        <f>IFERROR(D8*Inputs!I8,0)</f>
        <v/>
      </c>
      <c r="G8" s="24">
        <f>IFERROR(D8-E8-F8,0)</f>
        <v/>
      </c>
      <c r="H8" s="24">
        <f>IFERROR(G8*Assumptions!$C$6,0)</f>
        <v/>
      </c>
      <c r="I8" s="22">
        <f>IF(IFERROR(Inputs!L8*(1-Inputs!I8)*Assumptions!$C$6-Assumptions!$C$7,0)&gt;0,"OK","REVIEW")</f>
        <v/>
      </c>
      <c r="J8" s="22">
        <f>IF(AND(C8&gt;=Assumptions!$C$8,IFERROR(Inputs!L8*(1-Inputs!I8)*Assumptions!$C$6,0)&gt;=Assumptions!$C$9),"YES","NO")</f>
        <v/>
      </c>
      <c r="K8" s="22">
        <f>IF(Inputs!B8="","",IF(C8&gt;=80,"WIN — protect ranking",IF(C8&gt;=60,"HOLD — close gaps",IF(C8&gt;=40,"FIX — quality + photography first","CRITICAL — triage now"))))</f>
        <v/>
      </c>
    </row>
    <row r="9">
      <c r="B9" s="22">
        <f>IFERROR(Inputs!C9&amp;" · "&amp;Inputs!D9,"")</f>
        <v/>
      </c>
      <c r="C9" s="23">
        <f>IFERROR( 0.20*Inputs!E9+0.15*Inputs!F9+0.20*MIN(100,Inputs!G9*20)+0.15*MAX(0,100-(Inputs!H9-25)*4)+0.10*MAX(0,100-Inputs!I9*200)+0.10*MAX(0,100-Inputs!J9*200)+0.10*MAX(0,100-Inputs!K9*400),0)</f>
        <v/>
      </c>
      <c r="D9" s="24">
        <f>IFERROR(Inputs!L9*Inputs!M9,0)</f>
        <v/>
      </c>
      <c r="E9" s="24">
        <f>IFERROR(D9*Inputs!J9,0)</f>
        <v/>
      </c>
      <c r="F9" s="24">
        <f>IFERROR(D9*Inputs!I9,0)</f>
        <v/>
      </c>
      <c r="G9" s="24">
        <f>IFERROR(D9-E9-F9,0)</f>
        <v/>
      </c>
      <c r="H9" s="24">
        <f>IFERROR(G9*Assumptions!$C$6,0)</f>
        <v/>
      </c>
      <c r="I9" s="22">
        <f>IF(IFERROR(Inputs!L9*(1-Inputs!I9)*Assumptions!$C$6-Assumptions!$C$7,0)&gt;0,"OK","REVIEW")</f>
        <v/>
      </c>
      <c r="J9" s="22">
        <f>IF(AND(C9&gt;=Assumptions!$C$8,IFERROR(Inputs!L9*(1-Inputs!I9)*Assumptions!$C$6,0)&gt;=Assumptions!$C$9),"YES","NO")</f>
        <v/>
      </c>
      <c r="K9" s="22">
        <f>IF(Inputs!B9="","",IF(C9&gt;=80,"WIN — protect ranking",IF(C9&gt;=60,"HOLD — close gaps",IF(C9&gt;=40,"FIX — quality + photography first","CRITICAL — triage now"))))</f>
        <v/>
      </c>
    </row>
    <row r="10">
      <c r="B10" s="22">
        <f>IFERROR(Inputs!C10&amp;" · "&amp;Inputs!D10,"")</f>
        <v/>
      </c>
      <c r="C10" s="23">
        <f>IFERROR( 0.20*Inputs!E10+0.15*Inputs!F10+0.20*MIN(100,Inputs!G10*20)+0.15*MAX(0,100-(Inputs!H10-25)*4)+0.10*MAX(0,100-Inputs!I10*200)+0.10*MAX(0,100-Inputs!J10*200)+0.10*MAX(0,100-Inputs!K10*400),0)</f>
        <v/>
      </c>
      <c r="D10" s="24">
        <f>IFERROR(Inputs!L10*Inputs!M10,0)</f>
        <v/>
      </c>
      <c r="E10" s="24">
        <f>IFERROR(D10*Inputs!J10,0)</f>
        <v/>
      </c>
      <c r="F10" s="24">
        <f>IFERROR(D10*Inputs!I10,0)</f>
        <v/>
      </c>
      <c r="G10" s="24">
        <f>IFERROR(D10-E10-F10,0)</f>
        <v/>
      </c>
      <c r="H10" s="24">
        <f>IFERROR(G10*Assumptions!$C$6,0)</f>
        <v/>
      </c>
      <c r="I10" s="22">
        <f>IF(IFERROR(Inputs!L10*(1-Inputs!I10)*Assumptions!$C$6-Assumptions!$C$7,0)&gt;0,"OK","REVIEW")</f>
        <v/>
      </c>
      <c r="J10" s="22">
        <f>IF(AND(C10&gt;=Assumptions!$C$8,IFERROR(Inputs!L10*(1-Inputs!I10)*Assumptions!$C$6,0)&gt;=Assumptions!$C$9),"YES","NO")</f>
        <v/>
      </c>
      <c r="K10" s="22">
        <f>IF(Inputs!B10="","",IF(C10&gt;=80,"WIN — protect ranking",IF(C10&gt;=60,"HOLD — close gaps",IF(C10&gt;=40,"FIX — quality + photography first","CRITICAL — triage now"))))</f>
        <v/>
      </c>
    </row>
    <row r="11">
      <c r="B11" s="22">
        <f>IFERROR(Inputs!C11&amp;" · "&amp;Inputs!D11,"")</f>
        <v/>
      </c>
      <c r="C11" s="23">
        <f>IFERROR( 0.20*Inputs!E11+0.15*Inputs!F11+0.20*MIN(100,Inputs!G11*20)+0.15*MAX(0,100-(Inputs!H11-25)*4)+0.10*MAX(0,100-Inputs!I11*200)+0.10*MAX(0,100-Inputs!J11*200)+0.10*MAX(0,100-Inputs!K11*400),0)</f>
        <v/>
      </c>
      <c r="D11" s="24">
        <f>IFERROR(Inputs!L11*Inputs!M11,0)</f>
        <v/>
      </c>
      <c r="E11" s="24">
        <f>IFERROR(D11*Inputs!J11,0)</f>
        <v/>
      </c>
      <c r="F11" s="24">
        <f>IFERROR(D11*Inputs!I11,0)</f>
        <v/>
      </c>
      <c r="G11" s="24">
        <f>IFERROR(D11-E11-F11,0)</f>
        <v/>
      </c>
      <c r="H11" s="24">
        <f>IFERROR(G11*Assumptions!$C$6,0)</f>
        <v/>
      </c>
      <c r="I11" s="22">
        <f>IF(IFERROR(Inputs!L11*(1-Inputs!I11)*Assumptions!$C$6-Assumptions!$C$7,0)&gt;0,"OK","REVIEW")</f>
        <v/>
      </c>
      <c r="J11" s="22">
        <f>IF(AND(C11&gt;=Assumptions!$C$8,IFERROR(Inputs!L11*(1-Inputs!I11)*Assumptions!$C$6,0)&gt;=Assumptions!$C$9),"YES","NO")</f>
        <v/>
      </c>
      <c r="K11" s="22">
        <f>IF(Inputs!B11="","",IF(C11&gt;=80,"WIN — protect ranking",IF(C11&gt;=60,"HOLD — close gaps",IF(C11&gt;=40,"FIX — quality + photography first","CRITICAL — triage now"))))</f>
        <v/>
      </c>
    </row>
    <row r="12">
      <c r="B12" s="22">
        <f>IFERROR(Inputs!C12&amp;" · "&amp;Inputs!D12,"")</f>
        <v/>
      </c>
      <c r="C12" s="23">
        <f>IFERROR( 0.20*Inputs!E12+0.15*Inputs!F12+0.20*MIN(100,Inputs!G12*20)+0.15*MAX(0,100-(Inputs!H12-25)*4)+0.10*MAX(0,100-Inputs!I12*200)+0.10*MAX(0,100-Inputs!J12*200)+0.10*MAX(0,100-Inputs!K12*400),0)</f>
        <v/>
      </c>
      <c r="D12" s="24">
        <f>IFERROR(Inputs!L12*Inputs!M12,0)</f>
        <v/>
      </c>
      <c r="E12" s="24">
        <f>IFERROR(D12*Inputs!J12,0)</f>
        <v/>
      </c>
      <c r="F12" s="24">
        <f>IFERROR(D12*Inputs!I12,0)</f>
        <v/>
      </c>
      <c r="G12" s="24">
        <f>IFERROR(D12-E12-F12,0)</f>
        <v/>
      </c>
      <c r="H12" s="24">
        <f>IFERROR(G12*Assumptions!$C$6,0)</f>
        <v/>
      </c>
      <c r="I12" s="22">
        <f>IF(IFERROR(Inputs!L12*(1-Inputs!I12)*Assumptions!$C$6-Assumptions!$C$7,0)&gt;0,"OK","REVIEW")</f>
        <v/>
      </c>
      <c r="J12" s="22">
        <f>IF(AND(C12&gt;=Assumptions!$C$8,IFERROR(Inputs!L12*(1-Inputs!I12)*Assumptions!$C$6,0)&gt;=Assumptions!$C$9),"YES","NO")</f>
        <v/>
      </c>
      <c r="K12" s="22">
        <f>IF(Inputs!B12="","",IF(C12&gt;=80,"WIN — protect ranking",IF(C12&gt;=60,"HOLD — close gaps",IF(C12&gt;=40,"FIX — quality + photography first","CRITICAL — triage now"))))</f>
        <v/>
      </c>
    </row>
    <row r="13">
      <c r="B13" s="22">
        <f>IFERROR(Inputs!C13&amp;" · "&amp;Inputs!D13,"")</f>
        <v/>
      </c>
      <c r="C13" s="23">
        <f>IFERROR( 0.20*Inputs!E13+0.15*Inputs!F13+0.20*MIN(100,Inputs!G13*20)+0.15*MAX(0,100-(Inputs!H13-25)*4)+0.10*MAX(0,100-Inputs!I13*200)+0.10*MAX(0,100-Inputs!J13*200)+0.10*MAX(0,100-Inputs!K13*400),0)</f>
        <v/>
      </c>
      <c r="D13" s="24">
        <f>IFERROR(Inputs!L13*Inputs!M13,0)</f>
        <v/>
      </c>
      <c r="E13" s="24">
        <f>IFERROR(D13*Inputs!J13,0)</f>
        <v/>
      </c>
      <c r="F13" s="24">
        <f>IFERROR(D13*Inputs!I13,0)</f>
        <v/>
      </c>
      <c r="G13" s="24">
        <f>IFERROR(D13-E13-F13,0)</f>
        <v/>
      </c>
      <c r="H13" s="24">
        <f>IFERROR(G13*Assumptions!$C$6,0)</f>
        <v/>
      </c>
      <c r="I13" s="22">
        <f>IF(IFERROR(Inputs!L13*(1-Inputs!I13)*Assumptions!$C$6-Assumptions!$C$7,0)&gt;0,"OK","REVIEW")</f>
        <v/>
      </c>
      <c r="J13" s="22">
        <f>IF(AND(C13&gt;=Assumptions!$C$8,IFERROR(Inputs!L13*(1-Inputs!I13)*Assumptions!$C$6,0)&gt;=Assumptions!$C$9),"YES","NO")</f>
        <v/>
      </c>
      <c r="K13" s="22">
        <f>IF(Inputs!B13="","",IF(C13&gt;=80,"WIN — protect ranking",IF(C13&gt;=60,"HOLD — close gaps",IF(C13&gt;=40,"FIX — quality + photography first","CRITICAL — triage now"))))</f>
        <v/>
      </c>
    </row>
    <row r="14">
      <c r="B14" s="22">
        <f>IFERROR(Inputs!C14&amp;" · "&amp;Inputs!D14,"")</f>
        <v/>
      </c>
      <c r="C14" s="23">
        <f>IFERROR( 0.20*Inputs!E14+0.15*Inputs!F14+0.20*MIN(100,Inputs!G14*20)+0.15*MAX(0,100-(Inputs!H14-25)*4)+0.10*MAX(0,100-Inputs!I14*200)+0.10*MAX(0,100-Inputs!J14*200)+0.10*MAX(0,100-Inputs!K14*400),0)</f>
        <v/>
      </c>
      <c r="D14" s="24">
        <f>IFERROR(Inputs!L14*Inputs!M14,0)</f>
        <v/>
      </c>
      <c r="E14" s="24">
        <f>IFERROR(D14*Inputs!J14,0)</f>
        <v/>
      </c>
      <c r="F14" s="24">
        <f>IFERROR(D14*Inputs!I14,0)</f>
        <v/>
      </c>
      <c r="G14" s="24">
        <f>IFERROR(D14-E14-F14,0)</f>
        <v/>
      </c>
      <c r="H14" s="24">
        <f>IFERROR(G14*Assumptions!$C$6,0)</f>
        <v/>
      </c>
      <c r="I14" s="22">
        <f>IF(IFERROR(Inputs!L14*(1-Inputs!I14)*Assumptions!$C$6-Assumptions!$C$7,0)&gt;0,"OK","REVIEW")</f>
        <v/>
      </c>
      <c r="J14" s="22">
        <f>IF(AND(C14&gt;=Assumptions!$C$8,IFERROR(Inputs!L14*(1-Inputs!I14)*Assumptions!$C$6,0)&gt;=Assumptions!$C$9),"YES","NO")</f>
        <v/>
      </c>
      <c r="K14" s="22">
        <f>IF(Inputs!B14="","",IF(C14&gt;=80,"WIN — protect ranking",IF(C14&gt;=60,"HOLD — close gaps",IF(C14&gt;=40,"FIX — quality + photography first","CRITICAL — triage now"))))</f>
        <v/>
      </c>
    </row>
    <row r="15">
      <c r="B15" s="22">
        <f>IFERROR(Inputs!C15&amp;" · "&amp;Inputs!D15,"")</f>
        <v/>
      </c>
      <c r="C15" s="23">
        <f>IFERROR( 0.20*Inputs!E15+0.15*Inputs!F15+0.20*MIN(100,Inputs!G15*20)+0.15*MAX(0,100-(Inputs!H15-25)*4)+0.10*MAX(0,100-Inputs!I15*200)+0.10*MAX(0,100-Inputs!J15*200)+0.10*MAX(0,100-Inputs!K15*400),0)</f>
        <v/>
      </c>
      <c r="D15" s="24">
        <f>IFERROR(Inputs!L15*Inputs!M15,0)</f>
        <v/>
      </c>
      <c r="E15" s="24">
        <f>IFERROR(D15*Inputs!J15,0)</f>
        <v/>
      </c>
      <c r="F15" s="24">
        <f>IFERROR(D15*Inputs!I15,0)</f>
        <v/>
      </c>
      <c r="G15" s="24">
        <f>IFERROR(D15-E15-F15,0)</f>
        <v/>
      </c>
      <c r="H15" s="24">
        <f>IFERROR(G15*Assumptions!$C$6,0)</f>
        <v/>
      </c>
      <c r="I15" s="22">
        <f>IF(IFERROR(Inputs!L15*(1-Inputs!I15)*Assumptions!$C$6-Assumptions!$C$7,0)&gt;0,"OK","REVIEW")</f>
        <v/>
      </c>
      <c r="J15" s="22">
        <f>IF(AND(C15&gt;=Assumptions!$C$8,IFERROR(Inputs!L15*(1-Inputs!I15)*Assumptions!$C$6,0)&gt;=Assumptions!$C$9),"YES","NO")</f>
        <v/>
      </c>
      <c r="K15" s="22">
        <f>IF(Inputs!B15="","",IF(C15&gt;=80,"WIN — protect ranking",IF(C15&gt;=60,"HOLD — close gaps",IF(C15&gt;=40,"FIX — quality + photography first","CRITICAL — triage now"))))</f>
        <v/>
      </c>
    </row>
    <row r="16">
      <c r="B16" s="22">
        <f>IFERROR(Inputs!C16&amp;" · "&amp;Inputs!D16,"")</f>
        <v/>
      </c>
      <c r="C16" s="23">
        <f>IFERROR( 0.20*Inputs!E16+0.15*Inputs!F16+0.20*MIN(100,Inputs!G16*20)+0.15*MAX(0,100-(Inputs!H16-25)*4)+0.10*MAX(0,100-Inputs!I16*200)+0.10*MAX(0,100-Inputs!J16*200)+0.10*MAX(0,100-Inputs!K16*400),0)</f>
        <v/>
      </c>
      <c r="D16" s="24">
        <f>IFERROR(Inputs!L16*Inputs!M16,0)</f>
        <v/>
      </c>
      <c r="E16" s="24">
        <f>IFERROR(D16*Inputs!J16,0)</f>
        <v/>
      </c>
      <c r="F16" s="24">
        <f>IFERROR(D16*Inputs!I16,0)</f>
        <v/>
      </c>
      <c r="G16" s="24">
        <f>IFERROR(D16-E16-F16,0)</f>
        <v/>
      </c>
      <c r="H16" s="24">
        <f>IFERROR(G16*Assumptions!$C$6,0)</f>
        <v/>
      </c>
      <c r="I16" s="22">
        <f>IF(IFERROR(Inputs!L16*(1-Inputs!I16)*Assumptions!$C$6-Assumptions!$C$7,0)&gt;0,"OK","REVIEW")</f>
        <v/>
      </c>
      <c r="J16" s="22">
        <f>IF(AND(C16&gt;=Assumptions!$C$8,IFERROR(Inputs!L16*(1-Inputs!I16)*Assumptions!$C$6,0)&gt;=Assumptions!$C$9),"YES","NO")</f>
        <v/>
      </c>
      <c r="K16" s="22">
        <f>IF(Inputs!B16="","",IF(C16&gt;=80,"WIN — protect ranking",IF(C16&gt;=60,"HOLD — close gaps",IF(C16&gt;=40,"FIX — quality + photography first","CRITICAL — triage now"))))</f>
        <v/>
      </c>
    </row>
    <row r="17">
      <c r="B17" s="22">
        <f>IFERROR(Inputs!C17&amp;" · "&amp;Inputs!D17,"")</f>
        <v/>
      </c>
      <c r="C17" s="23">
        <f>IFERROR( 0.20*Inputs!E17+0.15*Inputs!F17+0.20*MIN(100,Inputs!G17*20)+0.15*MAX(0,100-(Inputs!H17-25)*4)+0.10*MAX(0,100-Inputs!I17*200)+0.10*MAX(0,100-Inputs!J17*200)+0.10*MAX(0,100-Inputs!K17*400),0)</f>
        <v/>
      </c>
      <c r="D17" s="24">
        <f>IFERROR(Inputs!L17*Inputs!M17,0)</f>
        <v/>
      </c>
      <c r="E17" s="24">
        <f>IFERROR(D17*Inputs!J17,0)</f>
        <v/>
      </c>
      <c r="F17" s="24">
        <f>IFERROR(D17*Inputs!I17,0)</f>
        <v/>
      </c>
      <c r="G17" s="24">
        <f>IFERROR(D17-E17-F17,0)</f>
        <v/>
      </c>
      <c r="H17" s="24">
        <f>IFERROR(G17*Assumptions!$C$6,0)</f>
        <v/>
      </c>
      <c r="I17" s="22">
        <f>IF(IFERROR(Inputs!L17*(1-Inputs!I17)*Assumptions!$C$6-Assumptions!$C$7,0)&gt;0,"OK","REVIEW")</f>
        <v/>
      </c>
      <c r="J17" s="22">
        <f>IF(AND(C17&gt;=Assumptions!$C$8,IFERROR(Inputs!L17*(1-Inputs!I17)*Assumptions!$C$6,0)&gt;=Assumptions!$C$9),"YES","NO")</f>
        <v/>
      </c>
      <c r="K17" s="22">
        <f>IF(Inputs!B17="","",IF(C17&gt;=80,"WIN — protect ranking",IF(C17&gt;=60,"HOLD — close gaps",IF(C17&gt;=40,"FIX — quality + photography first","CRITICAL — triage now"))))</f>
        <v/>
      </c>
    </row>
    <row r="18">
      <c r="B18" s="22">
        <f>IFERROR(Inputs!C18&amp;" · "&amp;Inputs!D18,"")</f>
        <v/>
      </c>
      <c r="C18" s="23">
        <f>IFERROR( 0.20*Inputs!E18+0.15*Inputs!F18+0.20*MIN(100,Inputs!G18*20)+0.15*MAX(0,100-(Inputs!H18-25)*4)+0.10*MAX(0,100-Inputs!I18*200)+0.10*MAX(0,100-Inputs!J18*200)+0.10*MAX(0,100-Inputs!K18*400),0)</f>
        <v/>
      </c>
      <c r="D18" s="24">
        <f>IFERROR(Inputs!L18*Inputs!M18,0)</f>
        <v/>
      </c>
      <c r="E18" s="24">
        <f>IFERROR(D18*Inputs!J18,0)</f>
        <v/>
      </c>
      <c r="F18" s="24">
        <f>IFERROR(D18*Inputs!I18,0)</f>
        <v/>
      </c>
      <c r="G18" s="24">
        <f>IFERROR(D18-E18-F18,0)</f>
        <v/>
      </c>
      <c r="H18" s="24">
        <f>IFERROR(G18*Assumptions!$C$6,0)</f>
        <v/>
      </c>
      <c r="I18" s="22">
        <f>IF(IFERROR(Inputs!L18*(1-Inputs!I18)*Assumptions!$C$6-Assumptions!$C$7,0)&gt;0,"OK","REVIEW")</f>
        <v/>
      </c>
      <c r="J18" s="22">
        <f>IF(AND(C18&gt;=Assumptions!$C$8,IFERROR(Inputs!L18*(1-Inputs!I18)*Assumptions!$C$6,0)&gt;=Assumptions!$C$9),"YES","NO")</f>
        <v/>
      </c>
      <c r="K18" s="22">
        <f>IF(Inputs!B18="","",IF(C18&gt;=80,"WIN — protect ranking",IF(C18&gt;=60,"HOLD — close gaps",IF(C18&gt;=40,"FIX — quality + photography first","CRITICAL — triage now"))))</f>
        <v/>
      </c>
    </row>
    <row r="19">
      <c r="B19" s="22">
        <f>IFERROR(Inputs!C19&amp;" · "&amp;Inputs!D19,"")</f>
        <v/>
      </c>
      <c r="C19" s="23">
        <f>IFERROR( 0.20*Inputs!E19+0.15*Inputs!F19+0.20*MIN(100,Inputs!G19*20)+0.15*MAX(0,100-(Inputs!H19-25)*4)+0.10*MAX(0,100-Inputs!I19*200)+0.10*MAX(0,100-Inputs!J19*200)+0.10*MAX(0,100-Inputs!K19*400),0)</f>
        <v/>
      </c>
      <c r="D19" s="24">
        <f>IFERROR(Inputs!L19*Inputs!M19,0)</f>
        <v/>
      </c>
      <c r="E19" s="24">
        <f>IFERROR(D19*Inputs!J19,0)</f>
        <v/>
      </c>
      <c r="F19" s="24">
        <f>IFERROR(D19*Inputs!I19,0)</f>
        <v/>
      </c>
      <c r="G19" s="24">
        <f>IFERROR(D19-E19-F19,0)</f>
        <v/>
      </c>
      <c r="H19" s="24">
        <f>IFERROR(G19*Assumptions!$C$6,0)</f>
        <v/>
      </c>
      <c r="I19" s="22">
        <f>IF(IFERROR(Inputs!L19*(1-Inputs!I19)*Assumptions!$C$6-Assumptions!$C$7,0)&gt;0,"OK","REVIEW")</f>
        <v/>
      </c>
      <c r="J19" s="22">
        <f>IF(AND(C19&gt;=Assumptions!$C$8,IFERROR(Inputs!L19*(1-Inputs!I19)*Assumptions!$C$6,0)&gt;=Assumptions!$C$9),"YES","NO")</f>
        <v/>
      </c>
      <c r="K19" s="22">
        <f>IF(Inputs!B19="","",IF(C19&gt;=80,"WIN — protect ranking",IF(C19&gt;=60,"HOLD — close gaps",IF(C19&gt;=40,"FIX — quality + photography first","CRITICAL — triage now"))))</f>
        <v/>
      </c>
    </row>
    <row r="20">
      <c r="B20" s="22">
        <f>IFERROR(Inputs!C20&amp;" · "&amp;Inputs!D20,"")</f>
        <v/>
      </c>
      <c r="C20" s="23">
        <f>IFERROR( 0.20*Inputs!E20+0.15*Inputs!F20+0.20*MIN(100,Inputs!G20*20)+0.15*MAX(0,100-(Inputs!H20-25)*4)+0.10*MAX(0,100-Inputs!I20*200)+0.10*MAX(0,100-Inputs!J20*200)+0.10*MAX(0,100-Inputs!K20*400),0)</f>
        <v/>
      </c>
      <c r="D20" s="24">
        <f>IFERROR(Inputs!L20*Inputs!M20,0)</f>
        <v/>
      </c>
      <c r="E20" s="24">
        <f>IFERROR(D20*Inputs!J20,0)</f>
        <v/>
      </c>
      <c r="F20" s="24">
        <f>IFERROR(D20*Inputs!I20,0)</f>
        <v/>
      </c>
      <c r="G20" s="24">
        <f>IFERROR(D20-E20-F20,0)</f>
        <v/>
      </c>
      <c r="H20" s="24">
        <f>IFERROR(G20*Assumptions!$C$6,0)</f>
        <v/>
      </c>
      <c r="I20" s="22">
        <f>IF(IFERROR(Inputs!L20*(1-Inputs!I20)*Assumptions!$C$6-Assumptions!$C$7,0)&gt;0,"OK","REVIEW")</f>
        <v/>
      </c>
      <c r="J20" s="22">
        <f>IF(AND(C20&gt;=Assumptions!$C$8,IFERROR(Inputs!L20*(1-Inputs!I20)*Assumptions!$C$6,0)&gt;=Assumptions!$C$9),"YES","NO")</f>
        <v/>
      </c>
      <c r="K20" s="22">
        <f>IF(Inputs!B20="","",IF(C20&gt;=80,"WIN — protect ranking",IF(C20&gt;=60,"HOLD — close gaps",IF(C20&gt;=40,"FIX — quality + photography first","CRITICAL — triage now"))))</f>
        <v/>
      </c>
    </row>
    <row r="21">
      <c r="B21" s="22">
        <f>IFERROR(Inputs!C21&amp;" · "&amp;Inputs!D21,"")</f>
        <v/>
      </c>
      <c r="C21" s="23">
        <f>IFERROR( 0.20*Inputs!E21+0.15*Inputs!F21+0.20*MIN(100,Inputs!G21*20)+0.15*MAX(0,100-(Inputs!H21-25)*4)+0.10*MAX(0,100-Inputs!I21*200)+0.10*MAX(0,100-Inputs!J21*200)+0.10*MAX(0,100-Inputs!K21*400),0)</f>
        <v/>
      </c>
      <c r="D21" s="24">
        <f>IFERROR(Inputs!L21*Inputs!M21,0)</f>
        <v/>
      </c>
      <c r="E21" s="24">
        <f>IFERROR(D21*Inputs!J21,0)</f>
        <v/>
      </c>
      <c r="F21" s="24">
        <f>IFERROR(D21*Inputs!I21,0)</f>
        <v/>
      </c>
      <c r="G21" s="24">
        <f>IFERROR(D21-E21-F21,0)</f>
        <v/>
      </c>
      <c r="H21" s="24">
        <f>IFERROR(G21*Assumptions!$C$6,0)</f>
        <v/>
      </c>
      <c r="I21" s="22">
        <f>IF(IFERROR(Inputs!L21*(1-Inputs!I21)*Assumptions!$C$6-Assumptions!$C$7,0)&gt;0,"OK","REVIEW")</f>
        <v/>
      </c>
      <c r="J21" s="22">
        <f>IF(AND(C21&gt;=Assumptions!$C$8,IFERROR(Inputs!L21*(1-Inputs!I21)*Assumptions!$C$6,0)&gt;=Assumptions!$C$9),"YES","NO")</f>
        <v/>
      </c>
      <c r="K21" s="22">
        <f>IF(Inputs!B21="","",IF(C21&gt;=80,"WIN — protect ranking",IF(C21&gt;=60,"HOLD — close gaps",IF(C21&gt;=40,"FIX — quality + photography first","CRITICAL — triage now"))))</f>
        <v/>
      </c>
    </row>
    <row r="22">
      <c r="B22" s="22">
        <f>IFERROR(Inputs!C22&amp;" · "&amp;Inputs!D22,"")</f>
        <v/>
      </c>
      <c r="C22" s="23">
        <f>IFERROR( 0.20*Inputs!E22+0.15*Inputs!F22+0.20*MIN(100,Inputs!G22*20)+0.15*MAX(0,100-(Inputs!H22-25)*4)+0.10*MAX(0,100-Inputs!I22*200)+0.10*MAX(0,100-Inputs!J22*200)+0.10*MAX(0,100-Inputs!K22*400),0)</f>
        <v/>
      </c>
      <c r="D22" s="24">
        <f>IFERROR(Inputs!L22*Inputs!M22,0)</f>
        <v/>
      </c>
      <c r="E22" s="24">
        <f>IFERROR(D22*Inputs!J22,0)</f>
        <v/>
      </c>
      <c r="F22" s="24">
        <f>IFERROR(D22*Inputs!I22,0)</f>
        <v/>
      </c>
      <c r="G22" s="24">
        <f>IFERROR(D22-E22-F22,0)</f>
        <v/>
      </c>
      <c r="H22" s="24">
        <f>IFERROR(G22*Assumptions!$C$6,0)</f>
        <v/>
      </c>
      <c r="I22" s="22">
        <f>IF(IFERROR(Inputs!L22*(1-Inputs!I22)*Assumptions!$C$6-Assumptions!$C$7,0)&gt;0,"OK","REVIEW")</f>
        <v/>
      </c>
      <c r="J22" s="22">
        <f>IF(AND(C22&gt;=Assumptions!$C$8,IFERROR(Inputs!L22*(1-Inputs!I22)*Assumptions!$C$6,0)&gt;=Assumptions!$C$9),"YES","NO")</f>
        <v/>
      </c>
      <c r="K22" s="22">
        <f>IF(Inputs!B22="","",IF(C22&gt;=80,"WIN — protect ranking",IF(C22&gt;=60,"HOLD — close gaps",IF(C22&gt;=40,"FIX — quality + photography first","CRITICAL — triage now"))))</f>
        <v/>
      </c>
    </row>
    <row r="23">
      <c r="B23" s="22">
        <f>IFERROR(Inputs!C23&amp;" · "&amp;Inputs!D23,"")</f>
        <v/>
      </c>
      <c r="C23" s="23">
        <f>IFERROR( 0.20*Inputs!E23+0.15*Inputs!F23+0.20*MIN(100,Inputs!G23*20)+0.15*MAX(0,100-(Inputs!H23-25)*4)+0.10*MAX(0,100-Inputs!I23*200)+0.10*MAX(0,100-Inputs!J23*200)+0.10*MAX(0,100-Inputs!K23*400),0)</f>
        <v/>
      </c>
      <c r="D23" s="24">
        <f>IFERROR(Inputs!L23*Inputs!M23,0)</f>
        <v/>
      </c>
      <c r="E23" s="24">
        <f>IFERROR(D23*Inputs!J23,0)</f>
        <v/>
      </c>
      <c r="F23" s="24">
        <f>IFERROR(D23*Inputs!I23,0)</f>
        <v/>
      </c>
      <c r="G23" s="24">
        <f>IFERROR(D23-E23-F23,0)</f>
        <v/>
      </c>
      <c r="H23" s="24">
        <f>IFERROR(G23*Assumptions!$C$6,0)</f>
        <v/>
      </c>
      <c r="I23" s="22">
        <f>IF(IFERROR(Inputs!L23*(1-Inputs!I23)*Assumptions!$C$6-Assumptions!$C$7,0)&gt;0,"OK","REVIEW")</f>
        <v/>
      </c>
      <c r="J23" s="22">
        <f>IF(AND(C23&gt;=Assumptions!$C$8,IFERROR(Inputs!L23*(1-Inputs!I23)*Assumptions!$C$6,0)&gt;=Assumptions!$C$9),"YES","NO")</f>
        <v/>
      </c>
      <c r="K23" s="22">
        <f>IF(Inputs!B23="","",IF(C23&gt;=80,"WIN — protect ranking",IF(C23&gt;=60,"HOLD — close gaps",IF(C23&gt;=40,"FIX — quality + photography first","CRITICAL — triage now"))))</f>
        <v/>
      </c>
    </row>
    <row r="24">
      <c r="B24" s="22">
        <f>IFERROR(Inputs!C24&amp;" · "&amp;Inputs!D24,"")</f>
        <v/>
      </c>
      <c r="C24" s="23">
        <f>IFERROR( 0.20*Inputs!E24+0.15*Inputs!F24+0.20*MIN(100,Inputs!G24*20)+0.15*MAX(0,100-(Inputs!H24-25)*4)+0.10*MAX(0,100-Inputs!I24*200)+0.10*MAX(0,100-Inputs!J24*200)+0.10*MAX(0,100-Inputs!K24*400),0)</f>
        <v/>
      </c>
      <c r="D24" s="24">
        <f>IFERROR(Inputs!L24*Inputs!M24,0)</f>
        <v/>
      </c>
      <c r="E24" s="24">
        <f>IFERROR(D24*Inputs!J24,0)</f>
        <v/>
      </c>
      <c r="F24" s="24">
        <f>IFERROR(D24*Inputs!I24,0)</f>
        <v/>
      </c>
      <c r="G24" s="24">
        <f>IFERROR(D24-E24-F24,0)</f>
        <v/>
      </c>
      <c r="H24" s="24">
        <f>IFERROR(G24*Assumptions!$C$6,0)</f>
        <v/>
      </c>
      <c r="I24" s="22">
        <f>IF(IFERROR(Inputs!L24*(1-Inputs!I24)*Assumptions!$C$6-Assumptions!$C$7,0)&gt;0,"OK","REVIEW")</f>
        <v/>
      </c>
      <c r="J24" s="22">
        <f>IF(AND(C24&gt;=Assumptions!$C$8,IFERROR(Inputs!L24*(1-Inputs!I24)*Assumptions!$C$6,0)&gt;=Assumptions!$C$9),"YES","NO")</f>
        <v/>
      </c>
      <c r="K24" s="22">
        <f>IF(Inputs!B24="","",IF(C24&gt;=80,"WIN — protect ranking",IF(C24&gt;=60,"HOLD — close gaps",IF(C24&gt;=40,"FIX — quality + photography first","CRITICAL — triage now"))))</f>
        <v/>
      </c>
    </row>
    <row r="25">
      <c r="B25" s="22">
        <f>IFERROR(Inputs!C25&amp;" · "&amp;Inputs!D25,"")</f>
        <v/>
      </c>
      <c r="C25" s="23">
        <f>IFERROR( 0.20*Inputs!E25+0.15*Inputs!F25+0.20*MIN(100,Inputs!G25*20)+0.15*MAX(0,100-(Inputs!H25-25)*4)+0.10*MAX(0,100-Inputs!I25*200)+0.10*MAX(0,100-Inputs!J25*200)+0.10*MAX(0,100-Inputs!K25*400),0)</f>
        <v/>
      </c>
      <c r="D25" s="24">
        <f>IFERROR(Inputs!L25*Inputs!M25,0)</f>
        <v/>
      </c>
      <c r="E25" s="24">
        <f>IFERROR(D25*Inputs!J25,0)</f>
        <v/>
      </c>
      <c r="F25" s="24">
        <f>IFERROR(D25*Inputs!I25,0)</f>
        <v/>
      </c>
      <c r="G25" s="24">
        <f>IFERROR(D25-E25-F25,0)</f>
        <v/>
      </c>
      <c r="H25" s="24">
        <f>IFERROR(G25*Assumptions!$C$6,0)</f>
        <v/>
      </c>
      <c r="I25" s="22">
        <f>IF(IFERROR(Inputs!L25*(1-Inputs!I25)*Assumptions!$C$6-Assumptions!$C$7,0)&gt;0,"OK","REVIEW")</f>
        <v/>
      </c>
      <c r="J25" s="22">
        <f>IF(AND(C25&gt;=Assumptions!$C$8,IFERROR(Inputs!L25*(1-Inputs!I25)*Assumptions!$C$6,0)&gt;=Assumptions!$C$9),"YES","NO")</f>
        <v/>
      </c>
      <c r="K25" s="22">
        <f>IF(Inputs!B25="","",IF(C25&gt;=80,"WIN — protect ranking",IF(C25&gt;=60,"HOLD — close gaps",IF(C25&gt;=40,"FIX — quality + photography first","CRITICAL — triage now"))))</f>
        <v/>
      </c>
    </row>
    <row r="26">
      <c r="B26" s="22">
        <f>IFERROR(Inputs!C26&amp;" · "&amp;Inputs!D26,"")</f>
        <v/>
      </c>
      <c r="C26" s="23">
        <f>IFERROR( 0.20*Inputs!E26+0.15*Inputs!F26+0.20*MIN(100,Inputs!G26*20)+0.15*MAX(0,100-(Inputs!H26-25)*4)+0.10*MAX(0,100-Inputs!I26*200)+0.10*MAX(0,100-Inputs!J26*200)+0.10*MAX(0,100-Inputs!K26*400),0)</f>
        <v/>
      </c>
      <c r="D26" s="24">
        <f>IFERROR(Inputs!L26*Inputs!M26,0)</f>
        <v/>
      </c>
      <c r="E26" s="24">
        <f>IFERROR(D26*Inputs!J26,0)</f>
        <v/>
      </c>
      <c r="F26" s="24">
        <f>IFERROR(D26*Inputs!I26,0)</f>
        <v/>
      </c>
      <c r="G26" s="24">
        <f>IFERROR(D26-E26-F26,0)</f>
        <v/>
      </c>
      <c r="H26" s="24">
        <f>IFERROR(G26*Assumptions!$C$6,0)</f>
        <v/>
      </c>
      <c r="I26" s="22">
        <f>IF(IFERROR(Inputs!L26*(1-Inputs!I26)*Assumptions!$C$6-Assumptions!$C$7,0)&gt;0,"OK","REVIEW")</f>
        <v/>
      </c>
      <c r="J26" s="22">
        <f>IF(AND(C26&gt;=Assumptions!$C$8,IFERROR(Inputs!L26*(1-Inputs!I26)*Assumptions!$C$6,0)&gt;=Assumptions!$C$9),"YES","NO")</f>
        <v/>
      </c>
      <c r="K26" s="22">
        <f>IF(Inputs!B26="","",IF(C26&gt;=80,"WIN — protect ranking",IF(C26&gt;=60,"HOLD — close gaps",IF(C26&gt;=40,"FIX — quality + photography first","CRITICAL — triage now"))))</f>
        <v/>
      </c>
    </row>
    <row r="27">
      <c r="B27" s="22">
        <f>IFERROR(Inputs!C27&amp;" · "&amp;Inputs!D27,"")</f>
        <v/>
      </c>
      <c r="C27" s="23">
        <f>IFERROR( 0.20*Inputs!E27+0.15*Inputs!F27+0.20*MIN(100,Inputs!G27*20)+0.15*MAX(0,100-(Inputs!H27-25)*4)+0.10*MAX(0,100-Inputs!I27*200)+0.10*MAX(0,100-Inputs!J27*200)+0.10*MAX(0,100-Inputs!K27*400),0)</f>
        <v/>
      </c>
      <c r="D27" s="24">
        <f>IFERROR(Inputs!L27*Inputs!M27,0)</f>
        <v/>
      </c>
      <c r="E27" s="24">
        <f>IFERROR(D27*Inputs!J27,0)</f>
        <v/>
      </c>
      <c r="F27" s="24">
        <f>IFERROR(D27*Inputs!I27,0)</f>
        <v/>
      </c>
      <c r="G27" s="24">
        <f>IFERROR(D27-E27-F27,0)</f>
        <v/>
      </c>
      <c r="H27" s="24">
        <f>IFERROR(G27*Assumptions!$C$6,0)</f>
        <v/>
      </c>
      <c r="I27" s="22">
        <f>IF(IFERROR(Inputs!L27*(1-Inputs!I27)*Assumptions!$C$6-Assumptions!$C$7,0)&gt;0,"OK","REVIEW")</f>
        <v/>
      </c>
      <c r="J27" s="22">
        <f>IF(AND(C27&gt;=Assumptions!$C$8,IFERROR(Inputs!L27*(1-Inputs!I27)*Assumptions!$C$6,0)&gt;=Assumptions!$C$9),"YES","NO")</f>
        <v/>
      </c>
      <c r="K27" s="22">
        <f>IF(Inputs!B27="","",IF(C27&gt;=80,"WIN — protect ranking",IF(C27&gt;=60,"HOLD — close gaps",IF(C27&gt;=40,"FIX — quality + photography first","CRITICAL — triage now"))))</f>
        <v/>
      </c>
    </row>
    <row r="28">
      <c r="B28" s="22">
        <f>IFERROR(Inputs!C28&amp;" · "&amp;Inputs!D28,"")</f>
        <v/>
      </c>
      <c r="C28" s="23">
        <f>IFERROR( 0.20*Inputs!E28+0.15*Inputs!F28+0.20*MIN(100,Inputs!G28*20)+0.15*MAX(0,100-(Inputs!H28-25)*4)+0.10*MAX(0,100-Inputs!I28*200)+0.10*MAX(0,100-Inputs!J28*200)+0.10*MAX(0,100-Inputs!K28*400),0)</f>
        <v/>
      </c>
      <c r="D28" s="24">
        <f>IFERROR(Inputs!L28*Inputs!M28,0)</f>
        <v/>
      </c>
      <c r="E28" s="24">
        <f>IFERROR(D28*Inputs!J28,0)</f>
        <v/>
      </c>
      <c r="F28" s="24">
        <f>IFERROR(D28*Inputs!I28,0)</f>
        <v/>
      </c>
      <c r="G28" s="24">
        <f>IFERROR(D28-E28-F28,0)</f>
        <v/>
      </c>
      <c r="H28" s="24">
        <f>IFERROR(G28*Assumptions!$C$6,0)</f>
        <v/>
      </c>
      <c r="I28" s="22">
        <f>IF(IFERROR(Inputs!L28*(1-Inputs!I28)*Assumptions!$C$6-Assumptions!$C$7,0)&gt;0,"OK","REVIEW")</f>
        <v/>
      </c>
      <c r="J28" s="22">
        <f>IF(AND(C28&gt;=Assumptions!$C$8,IFERROR(Inputs!L28*(1-Inputs!I28)*Assumptions!$C$6,0)&gt;=Assumptions!$C$9),"YES","NO")</f>
        <v/>
      </c>
      <c r="K28" s="22">
        <f>IF(Inputs!B28="","",IF(C28&gt;=80,"WIN — protect ranking",IF(C28&gt;=60,"HOLD — close gaps",IF(C28&gt;=40,"FIX — quality + photography first","CRITICAL — triage now"))))</f>
        <v/>
      </c>
    </row>
    <row r="29">
      <c r="B29" s="22">
        <f>IFERROR(Inputs!C29&amp;" · "&amp;Inputs!D29,"")</f>
        <v/>
      </c>
      <c r="C29" s="23">
        <f>IFERROR( 0.20*Inputs!E29+0.15*Inputs!F29+0.20*MIN(100,Inputs!G29*20)+0.15*MAX(0,100-(Inputs!H29-25)*4)+0.10*MAX(0,100-Inputs!I29*200)+0.10*MAX(0,100-Inputs!J29*200)+0.10*MAX(0,100-Inputs!K29*400),0)</f>
        <v/>
      </c>
      <c r="D29" s="24">
        <f>IFERROR(Inputs!L29*Inputs!M29,0)</f>
        <v/>
      </c>
      <c r="E29" s="24">
        <f>IFERROR(D29*Inputs!J29,0)</f>
        <v/>
      </c>
      <c r="F29" s="24">
        <f>IFERROR(D29*Inputs!I29,0)</f>
        <v/>
      </c>
      <c r="G29" s="24">
        <f>IFERROR(D29-E29-F29,0)</f>
        <v/>
      </c>
      <c r="H29" s="24">
        <f>IFERROR(G29*Assumptions!$C$6,0)</f>
        <v/>
      </c>
      <c r="I29" s="22">
        <f>IF(IFERROR(Inputs!L29*(1-Inputs!I29)*Assumptions!$C$6-Assumptions!$C$7,0)&gt;0,"OK","REVIEW")</f>
        <v/>
      </c>
      <c r="J29" s="22">
        <f>IF(AND(C29&gt;=Assumptions!$C$8,IFERROR(Inputs!L29*(1-Inputs!I29)*Assumptions!$C$6,0)&gt;=Assumptions!$C$9),"YES","NO")</f>
        <v/>
      </c>
      <c r="K29" s="22">
        <f>IF(Inputs!B29="","",IF(C29&gt;=80,"WIN — protect ranking",IF(C29&gt;=60,"HOLD — close gaps",IF(C29&gt;=40,"FIX — quality + photography first","CRITICAL — triage now"))))</f>
        <v/>
      </c>
    </row>
    <row r="30">
      <c r="B30" s="22">
        <f>IFERROR(Inputs!C30&amp;" · "&amp;Inputs!D30,"")</f>
        <v/>
      </c>
      <c r="C30" s="23">
        <f>IFERROR( 0.20*Inputs!E30+0.15*Inputs!F30+0.20*MIN(100,Inputs!G30*20)+0.15*MAX(0,100-(Inputs!H30-25)*4)+0.10*MAX(0,100-Inputs!I30*200)+0.10*MAX(0,100-Inputs!J30*200)+0.10*MAX(0,100-Inputs!K30*400),0)</f>
        <v/>
      </c>
      <c r="D30" s="24">
        <f>IFERROR(Inputs!L30*Inputs!M30,0)</f>
        <v/>
      </c>
      <c r="E30" s="24">
        <f>IFERROR(D30*Inputs!J30,0)</f>
        <v/>
      </c>
      <c r="F30" s="24">
        <f>IFERROR(D30*Inputs!I30,0)</f>
        <v/>
      </c>
      <c r="G30" s="24">
        <f>IFERROR(D30-E30-F30,0)</f>
        <v/>
      </c>
      <c r="H30" s="24">
        <f>IFERROR(G30*Assumptions!$C$6,0)</f>
        <v/>
      </c>
      <c r="I30" s="22">
        <f>IF(IFERROR(Inputs!L30*(1-Inputs!I30)*Assumptions!$C$6-Assumptions!$C$7,0)&gt;0,"OK","REVIEW")</f>
        <v/>
      </c>
      <c r="J30" s="22">
        <f>IF(AND(C30&gt;=Assumptions!$C$8,IFERROR(Inputs!L30*(1-Inputs!I30)*Assumptions!$C$6,0)&gt;=Assumptions!$C$9),"YES","NO")</f>
        <v/>
      </c>
      <c r="K30" s="22">
        <f>IF(Inputs!B30="","",IF(C30&gt;=80,"WIN — protect ranking",IF(C30&gt;=60,"HOLD — close gaps",IF(C30&gt;=40,"FIX — quality + photography first","CRITICAL — triage now"))))</f>
        <v/>
      </c>
    </row>
    <row r="31">
      <c r="B31" s="22">
        <f>IFERROR(Inputs!C31&amp;" · "&amp;Inputs!D31,"")</f>
        <v/>
      </c>
      <c r="C31" s="23">
        <f>IFERROR( 0.20*Inputs!E31+0.15*Inputs!F31+0.20*MIN(100,Inputs!G31*20)+0.15*MAX(0,100-(Inputs!H31-25)*4)+0.10*MAX(0,100-Inputs!I31*200)+0.10*MAX(0,100-Inputs!J31*200)+0.10*MAX(0,100-Inputs!K31*400),0)</f>
        <v/>
      </c>
      <c r="D31" s="24">
        <f>IFERROR(Inputs!L31*Inputs!M31,0)</f>
        <v/>
      </c>
      <c r="E31" s="24">
        <f>IFERROR(D31*Inputs!J31,0)</f>
        <v/>
      </c>
      <c r="F31" s="24">
        <f>IFERROR(D31*Inputs!I31,0)</f>
        <v/>
      </c>
      <c r="G31" s="24">
        <f>IFERROR(D31-E31-F31,0)</f>
        <v/>
      </c>
      <c r="H31" s="24">
        <f>IFERROR(G31*Assumptions!$C$6,0)</f>
        <v/>
      </c>
      <c r="I31" s="22">
        <f>IF(IFERROR(Inputs!L31*(1-Inputs!I31)*Assumptions!$C$6-Assumptions!$C$7,0)&gt;0,"OK","REVIEW")</f>
        <v/>
      </c>
      <c r="J31" s="22">
        <f>IF(AND(C31&gt;=Assumptions!$C$8,IFERROR(Inputs!L31*(1-Inputs!I31)*Assumptions!$C$6,0)&gt;=Assumptions!$C$9),"YES","NO")</f>
        <v/>
      </c>
      <c r="K31" s="22">
        <f>IF(Inputs!B31="","",IF(C31&gt;=80,"WIN — protect ranking",IF(C31&gt;=60,"HOLD — close gaps",IF(C31&gt;=40,"FIX — quality + photography first","CRITICAL — triage now"))))</f>
        <v/>
      </c>
    </row>
    <row r="32">
      <c r="B32" s="22">
        <f>IFERROR(Inputs!C32&amp;" · "&amp;Inputs!D32,"")</f>
        <v/>
      </c>
      <c r="C32" s="23">
        <f>IFERROR( 0.20*Inputs!E32+0.15*Inputs!F32+0.20*MIN(100,Inputs!G32*20)+0.15*MAX(0,100-(Inputs!H32-25)*4)+0.10*MAX(0,100-Inputs!I32*200)+0.10*MAX(0,100-Inputs!J32*200)+0.10*MAX(0,100-Inputs!K32*400),0)</f>
        <v/>
      </c>
      <c r="D32" s="24">
        <f>IFERROR(Inputs!L32*Inputs!M32,0)</f>
        <v/>
      </c>
      <c r="E32" s="24">
        <f>IFERROR(D32*Inputs!J32,0)</f>
        <v/>
      </c>
      <c r="F32" s="24">
        <f>IFERROR(D32*Inputs!I32,0)</f>
        <v/>
      </c>
      <c r="G32" s="24">
        <f>IFERROR(D32-E32-F32,0)</f>
        <v/>
      </c>
      <c r="H32" s="24">
        <f>IFERROR(G32*Assumptions!$C$6,0)</f>
        <v/>
      </c>
      <c r="I32" s="22">
        <f>IF(IFERROR(Inputs!L32*(1-Inputs!I32)*Assumptions!$C$6-Assumptions!$C$7,0)&gt;0,"OK","REVIEW")</f>
        <v/>
      </c>
      <c r="J32" s="22">
        <f>IF(AND(C32&gt;=Assumptions!$C$8,IFERROR(Inputs!L32*(1-Inputs!I32)*Assumptions!$C$6,0)&gt;=Assumptions!$C$9),"YES","NO")</f>
        <v/>
      </c>
      <c r="K32" s="22">
        <f>IF(Inputs!B32="","",IF(C32&gt;=80,"WIN — protect ranking",IF(C32&gt;=60,"HOLD — close gaps",IF(C32&gt;=40,"FIX — quality + photography first","CRITICAL — triage now"))))</f>
        <v/>
      </c>
    </row>
    <row r="33">
      <c r="B33" s="22">
        <f>IFERROR(Inputs!C33&amp;" · "&amp;Inputs!D33,"")</f>
        <v/>
      </c>
      <c r="C33" s="23">
        <f>IFERROR( 0.20*Inputs!E33+0.15*Inputs!F33+0.20*MIN(100,Inputs!G33*20)+0.15*MAX(0,100-(Inputs!H33-25)*4)+0.10*MAX(0,100-Inputs!I33*200)+0.10*MAX(0,100-Inputs!J33*200)+0.10*MAX(0,100-Inputs!K33*400),0)</f>
        <v/>
      </c>
      <c r="D33" s="24">
        <f>IFERROR(Inputs!L33*Inputs!M33,0)</f>
        <v/>
      </c>
      <c r="E33" s="24">
        <f>IFERROR(D33*Inputs!J33,0)</f>
        <v/>
      </c>
      <c r="F33" s="24">
        <f>IFERROR(D33*Inputs!I33,0)</f>
        <v/>
      </c>
      <c r="G33" s="24">
        <f>IFERROR(D33-E33-F33,0)</f>
        <v/>
      </c>
      <c r="H33" s="24">
        <f>IFERROR(G33*Assumptions!$C$6,0)</f>
        <v/>
      </c>
      <c r="I33" s="22">
        <f>IF(IFERROR(Inputs!L33*(1-Inputs!I33)*Assumptions!$C$6-Assumptions!$C$7,0)&gt;0,"OK","REVIEW")</f>
        <v/>
      </c>
      <c r="J33" s="22">
        <f>IF(AND(C33&gt;=Assumptions!$C$8,IFERROR(Inputs!L33*(1-Inputs!I33)*Assumptions!$C$6,0)&gt;=Assumptions!$C$9),"YES","NO")</f>
        <v/>
      </c>
      <c r="K33" s="22">
        <f>IF(Inputs!B33="","",IF(C33&gt;=80,"WIN — protect ranking",IF(C33&gt;=60,"HOLD — close gaps",IF(C33&gt;=40,"FIX — quality + photography first","CRITICAL — triage now"))))</f>
        <v/>
      </c>
    </row>
    <row r="36" ht="22" customHeight="1">
      <c r="A36" s="4" t="inlineStr">
        <is>
          <t>PER-PLATFORM ROLLUP</t>
        </is>
      </c>
    </row>
    <row r="37" ht="22" customHeight="1">
      <c r="B37" s="11" t="inlineStr">
        <is>
          <t>Platform</t>
        </is>
      </c>
      <c r="C37" s="11" t="inlineStr">
        <is>
          <t>Listings</t>
        </is>
      </c>
      <c r="D37" s="11" t="inlineStr">
        <is>
          <t>Avg score</t>
        </is>
      </c>
      <c r="E37" s="11" t="inlineStr">
        <is>
          <t>Total revenue</t>
        </is>
      </c>
      <c r="F37" s="11" t="inlineStr">
        <is>
          <t>Commission cost</t>
        </is>
      </c>
      <c r="G37" s="11" t="inlineStr">
        <is>
          <t>Net revenue</t>
        </is>
      </c>
      <c r="H37" s="11" t="inlineStr">
        <is>
          <t>Margin contribution</t>
        </is>
      </c>
    </row>
    <row r="38">
      <c r="B38" s="25" t="inlineStr">
        <is>
          <t>Aggregator A</t>
        </is>
      </c>
      <c r="C38" s="22">
        <f>COUNTIFS(Inputs!C6:C33,B38)</f>
        <v/>
      </c>
      <c r="D38" s="23">
        <f>IFERROR(SUMPRODUCT((Inputs!C6:C33=B38)*C6:C33)/MAX(C38,1),0)</f>
        <v/>
      </c>
      <c r="E38" s="24">
        <f>SUMPRODUCT((Inputs!C6:C33=B38)*D6:D33)</f>
        <v/>
      </c>
      <c r="F38" s="24">
        <f>SUMPRODUCT((Inputs!C6:C33=B38)*E6:E33)</f>
        <v/>
      </c>
      <c r="G38" s="24">
        <f>SUMPRODUCT((Inputs!C6:C33=B38)*G6:G33)</f>
        <v/>
      </c>
      <c r="H38" s="24">
        <f>SUMPRODUCT((Inputs!C6:C33=B38)*H6:H33)</f>
        <v/>
      </c>
    </row>
    <row r="39">
      <c r="B39" s="25" t="inlineStr">
        <is>
          <t>Aggregator B</t>
        </is>
      </c>
      <c r="C39" s="22">
        <f>COUNTIFS(Inputs!C6:C33,B39)</f>
        <v/>
      </c>
      <c r="D39" s="23">
        <f>IFERROR(SUMPRODUCT((Inputs!C6:C33=B39)*C6:C33)/MAX(C39,1),0)</f>
        <v/>
      </c>
      <c r="E39" s="24">
        <f>SUMPRODUCT((Inputs!C6:C33=B39)*D6:D33)</f>
        <v/>
      </c>
      <c r="F39" s="24">
        <f>SUMPRODUCT((Inputs!C6:C33=B39)*E6:E33)</f>
        <v/>
      </c>
      <c r="G39" s="24">
        <f>SUMPRODUCT((Inputs!C6:C33=B39)*G6:G33)</f>
        <v/>
      </c>
      <c r="H39" s="24">
        <f>SUMPRODUCT((Inputs!C6:C33=B39)*H6:H33)</f>
        <v/>
      </c>
    </row>
    <row r="40">
      <c r="B40" s="25" t="inlineStr">
        <is>
          <t>Aggregator C</t>
        </is>
      </c>
      <c r="C40" s="22">
        <f>COUNTIFS(Inputs!C6:C33,B40)</f>
        <v/>
      </c>
      <c r="D40" s="23">
        <f>IFERROR(SUMPRODUCT((Inputs!C6:C33=B40)*C6:C33)/MAX(C40,1),0)</f>
        <v/>
      </c>
      <c r="E40" s="24">
        <f>SUMPRODUCT((Inputs!C6:C33=B40)*D6:D33)</f>
        <v/>
      </c>
      <c r="F40" s="24">
        <f>SUMPRODUCT((Inputs!C6:C33=B40)*E6:E33)</f>
        <v/>
      </c>
      <c r="G40" s="24">
        <f>SUMPRODUCT((Inputs!C6:C33=B40)*G6:G33)</f>
        <v/>
      </c>
      <c r="H40" s="24">
        <f>SUMPRODUCT((Inputs!C6:C33=B40)*H6:H33)</f>
        <v/>
      </c>
    </row>
    <row r="41">
      <c r="B41" s="25" t="inlineStr">
        <is>
          <t>Aggregator D</t>
        </is>
      </c>
      <c r="C41" s="22">
        <f>COUNTIFS(Inputs!C6:C33,B41)</f>
        <v/>
      </c>
      <c r="D41" s="23">
        <f>IFERROR(SUMPRODUCT((Inputs!C6:C33=B41)*C6:C33)/MAX(C41,1),0)</f>
        <v/>
      </c>
      <c r="E41" s="24">
        <f>SUMPRODUCT((Inputs!C6:C33=B41)*D6:D33)</f>
        <v/>
      </c>
      <c r="F41" s="24">
        <f>SUMPRODUCT((Inputs!C6:C33=B41)*E6:E33)</f>
        <v/>
      </c>
      <c r="G41" s="24">
        <f>SUMPRODUCT((Inputs!C6:C33=B41)*G6:G33)</f>
        <v/>
      </c>
      <c r="H41" s="24">
        <f>SUMPRODUCT((Inputs!C6:C33=B41)*H6:H33)</f>
        <v/>
      </c>
    </row>
    <row r="42">
      <c r="B42" s="25" t="inlineStr">
        <is>
          <t>Own delivery app</t>
        </is>
      </c>
      <c r="C42" s="22">
        <f>COUNTIFS(Inputs!C6:C33,B42)</f>
        <v/>
      </c>
      <c r="D42" s="23">
        <f>IFERROR(SUMPRODUCT((Inputs!C6:C33=B42)*C6:C33)/MAX(C42,1),0)</f>
        <v/>
      </c>
      <c r="E42" s="24">
        <f>SUMPRODUCT((Inputs!C6:C33=B42)*D6:D33)</f>
        <v/>
      </c>
      <c r="F42" s="24">
        <f>SUMPRODUCT((Inputs!C6:C33=B42)*E6:E33)</f>
        <v/>
      </c>
      <c r="G42" s="24">
        <f>SUMPRODUCT((Inputs!C6:C33=B42)*G6:G33)</f>
        <v/>
      </c>
      <c r="H42" s="24">
        <f>SUMPRODUCT((Inputs!C6:C33=B42)*H6:H33)</f>
        <v/>
      </c>
    </row>
  </sheetData>
  <mergeCells count="4">
    <mergeCell ref="A4:N4"/>
    <mergeCell ref="A36:N36"/>
    <mergeCell ref="A2:N2"/>
    <mergeCell ref="A1:N1"/>
  </mergeCells>
  <conditionalFormatting sqref="K6:K33">
    <cfRule type="cellIs" priority="1" operator="equal" dxfId="0" stopIfTrue="0">
      <formula>"WIN — protect ranking"</formula>
    </cfRule>
    <cfRule type="cellIs" priority="2" operator="equal" dxfId="1" stopIfTrue="0">
      <formula>"HOLD — close gaps"</formula>
    </cfRule>
    <cfRule type="cellIs" priority="3" operator="equal" dxfId="1" stopIfTrue="0">
      <formula>"FIX — quality + photography first"</formula>
    </cfRule>
    <cfRule type="cellIs" priority="4" operator="equal" dxfId="2" stopIfTrue="0">
      <formula>"CRITICAL — triage now"</formula>
    </cfRule>
  </conditionalFormatting>
  <conditionalFormatting sqref="I6:I33">
    <cfRule type="cellIs" priority="5" operator="equal" dxfId="0" stopIfTrue="0">
      <formula>"OK"</formula>
    </cfRule>
    <cfRule type="cellIs" priority="6" operator="equal" dxfId="2" stopIfTrue="0">
      <formula>"REVIEW"</formula>
    </cfRule>
  </conditionalFormatting>
  <conditionalFormatting sqref="J6:J33">
    <cfRule type="cellIs" priority="7" operator="equal" dxfId="0" stopIfTrue="0">
      <formula>"YES"</formula>
    </cfRule>
    <cfRule type="cellIs" priority="8" operator="equal" dxfId="2" stopIfTrue="0">
      <formula>"NO"</formula>
    </cfRule>
  </conditionalFormatting>
  <conditionalFormatting sqref="C6:C33">
    <cfRule type="dataBar" priority="9">
      <dataBar showValue="1">
        <cfvo type="min"/>
        <cfvo type="max"/>
        <color rgb="00C9A961"/>
      </dataBar>
    </cfRule>
  </conditionalFormatting>
  <conditionalFormatting sqref="E38:E42">
    <cfRule type="dataBar" priority="10">
      <dataBar showValue="1">
        <cfvo type="min"/>
        <cfvo type="max"/>
        <color rgb="00C9A961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Listing data and economics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6" t="n">
        <v>1</v>
      </c>
      <c r="C6" s="26" t="inlineStr">
        <is>
          <t>Every listing has rating &gt; 0</t>
        </is>
      </c>
      <c r="D6" s="26">
        <f>IF(E6=F6,"OK","REVIEW")</f>
        <v/>
      </c>
      <c r="E6" s="27">
        <f>COUNTIF(Inputs!G6:G33,"&lt;=0")</f>
        <v/>
      </c>
      <c r="F6" s="27" t="n">
        <v>0</v>
      </c>
      <c r="G6" s="26" t="inlineStr">
        <is>
          <t>Rating missing — pull from platform.</t>
        </is>
      </c>
    </row>
    <row r="7" ht="30" customHeight="1">
      <c r="B7" s="26" t="n">
        <v>2</v>
      </c>
      <c r="C7" s="26" t="inlineStr">
        <is>
          <t>Every listing has order economics OK</t>
        </is>
      </c>
      <c r="D7" s="26">
        <f>IF(E7=F7,"OK","REVIEW")</f>
        <v/>
      </c>
      <c r="E7" s="27">
        <f>COUNTIF(Calc!I6:I33,"REVIEW")</f>
        <v/>
      </c>
      <c r="F7" s="27" t="n">
        <v>0</v>
      </c>
      <c r="G7" s="26" t="inlineStr">
        <is>
          <t>Some listings unprofitable per order — re-cost or kill.</t>
        </is>
      </c>
    </row>
    <row r="8" ht="30" customHeight="1">
      <c r="B8" s="26" t="n">
        <v>3</v>
      </c>
      <c r="C8" s="26" t="inlineStr">
        <is>
          <t>Avg audit score ≥ ranking floor</t>
        </is>
      </c>
      <c r="D8" s="26">
        <f>IF(E8&gt;=F8,"OK","REVIEW")</f>
        <v/>
      </c>
      <c r="E8" s="27">
        <f>IFERROR(AVERAGE(Calc!C6:C33),0)</f>
        <v/>
      </c>
      <c r="F8" s="27">
        <f>Assumptions!$C$8</f>
        <v/>
      </c>
      <c r="G8" s="26" t="inlineStr">
        <is>
          <t>Below floor: rebuild photography, ratings, menu visibility.</t>
        </is>
      </c>
    </row>
    <row r="9" ht="30" customHeight="1">
      <c r="B9" s="26" t="n">
        <v>4</v>
      </c>
      <c r="C9" s="26" t="inlineStr">
        <is>
          <t>Avg commission % ≤ ceiling</t>
        </is>
      </c>
      <c r="D9" s="26">
        <f>IF(E9&lt;=F9,"OK","REVIEW")</f>
        <v/>
      </c>
      <c r="E9" s="28">
        <f>IFERROR(AVERAGE(Inputs!J6:J33),0)</f>
        <v/>
      </c>
      <c r="F9" s="28">
        <f>Assumptions!$C$10</f>
        <v/>
      </c>
      <c r="G9" s="26" t="inlineStr">
        <is>
          <t>Above ceiling: renegotiate platform terms or shift mix.</t>
        </is>
      </c>
    </row>
    <row r="10" ht="30" customHeight="1">
      <c r="B10" s="26" t="n">
        <v>5</v>
      </c>
      <c r="C10" s="26" t="inlineStr">
        <is>
          <t>Cancel rate ≤ ceiling</t>
        </is>
      </c>
      <c r="D10" s="26">
        <f>IF(E10&lt;=F10,"OK","REVIEW")</f>
        <v/>
      </c>
      <c r="E10" s="28">
        <f>IFERROR(AVERAGE(Inputs!K6:K33),0)</f>
        <v/>
      </c>
      <c r="F10" s="28">
        <f>Assumptions!$C$11</f>
        <v/>
      </c>
      <c r="G10" s="26" t="inlineStr">
        <is>
          <t>Above ceiling: kitchen / packaging / driver SLA issue.</t>
        </is>
      </c>
    </row>
    <row r="11" ht="30" customHeight="1">
      <c r="B11" s="26" t="n">
        <v>6</v>
      </c>
      <c r="C11" s="26" t="inlineStr">
        <is>
          <t>No critical listings remain</t>
        </is>
      </c>
      <c r="D11" s="26">
        <f>IF(E11=F11,"OK","REVIEW")</f>
        <v/>
      </c>
      <c r="E11" s="27">
        <f>COUNTIF(Calc!K6:K33,"CRITICAL — triage now")</f>
        <v/>
      </c>
      <c r="F11" s="27" t="n">
        <v>0</v>
      </c>
      <c r="G11" s="26" t="inlineStr">
        <is>
          <t>Critical listings need triage before next reporting cycle.</t>
        </is>
      </c>
    </row>
    <row r="12" ht="30" customHeight="1">
      <c r="B12" s="26" t="n">
        <v>7</v>
      </c>
      <c r="C12" s="26" t="inlineStr">
        <is>
          <t>No duplicate audit IDs</t>
        </is>
      </c>
      <c r="D12" s="26">
        <f>IF(E12=F12,"OK","REVIEW")</f>
        <v/>
      </c>
      <c r="E12" s="29">
        <f>SUMPRODUCT((Inputs!B6:B33&lt;&gt;"")/COUNTIF(Inputs!B6:B33,Inputs!B6:B33&amp;""))</f>
        <v/>
      </c>
      <c r="F12" s="29">
        <f>=COUNTA(Inputs!B6:B33)</f>
        <v/>
      </c>
      <c r="G12" s="26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2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25" t="inlineStr">
        <is>
          <t>Commission %</t>
        </is>
      </c>
      <c r="C6" s="30" t="n">
        <v>0.25</v>
      </c>
      <c r="D6" s="30" t="n">
        <v>0.3</v>
      </c>
      <c r="E6" s="30" t="n">
        <v>0.18</v>
      </c>
      <c r="F6" s="22" t="inlineStr">
        <is>
          <t>%</t>
        </is>
      </c>
      <c r="G6" s="26" t="inlineStr">
        <is>
          <t>Platform negotiation.</t>
        </is>
      </c>
    </row>
    <row r="7" ht="26" customHeight="1">
      <c r="B7" s="25" t="inlineStr">
        <is>
          <t>Avg discount %</t>
        </is>
      </c>
      <c r="C7" s="30" t="n">
        <v>0.2</v>
      </c>
      <c r="D7" s="30" t="n">
        <v>0.3</v>
      </c>
      <c r="E7" s="30" t="n">
        <v>0.1</v>
      </c>
      <c r="F7" s="22" t="inlineStr">
        <is>
          <t>%</t>
        </is>
      </c>
      <c r="G7" s="26" t="inlineStr">
        <is>
          <t>Discount dependency.</t>
        </is>
      </c>
    </row>
    <row r="8" ht="26" customHeight="1">
      <c r="B8" s="25" t="inlineStr">
        <is>
          <t>Cancel rate</t>
        </is>
      </c>
      <c r="C8" s="30" t="n">
        <v>0.15</v>
      </c>
      <c r="D8" s="30" t="n">
        <v>0.22</v>
      </c>
      <c r="E8" s="30" t="n">
        <v>0.08</v>
      </c>
      <c r="F8" s="22" t="inlineStr">
        <is>
          <t>%</t>
        </is>
      </c>
      <c r="G8" s="26" t="inlineStr">
        <is>
          <t>Operational quality.</t>
        </is>
      </c>
    </row>
    <row r="9" ht="26" customHeight="1">
      <c r="B9" s="25" t="inlineStr">
        <is>
          <t>AOV</t>
        </is>
      </c>
      <c r="C9" s="31" t="n">
        <v>21</v>
      </c>
      <c r="D9" s="31" t="n">
        <v>18</v>
      </c>
      <c r="E9" s="31" t="n">
        <v>26</v>
      </c>
      <c r="F9" s="22" t="inlineStr">
        <is>
          <t>AED</t>
        </is>
      </c>
      <c r="G9" s="26" t="inlineStr">
        <is>
          <t>Bundles + upsells.</t>
        </is>
      </c>
    </row>
    <row r="11" ht="22" customHeight="1">
      <c r="A11" s="4" t="inlineStr">
        <is>
          <t>READING THE SCENARIOS</t>
        </is>
      </c>
    </row>
    <row r="12">
      <c r="B12" s="32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3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3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3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6" t="n">
        <v>1</v>
      </c>
      <c r="C6" s="26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6" t="inlineStr">
        <is>
          <t>Faster spotting of channel drift; reduces overspend risk</t>
        </is>
      </c>
    </row>
    <row r="7" ht="30" customHeight="1">
      <c r="B7" s="26" t="n">
        <v>2</v>
      </c>
      <c r="C7" s="26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6" t="inlineStr">
        <is>
          <t>Budget decisions that match current reality</t>
        </is>
      </c>
    </row>
    <row r="8" ht="30" customHeight="1">
      <c r="B8" s="26" t="n">
        <v>3</v>
      </c>
      <c r="C8" s="26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6" t="inlineStr">
        <is>
          <t>Higher menu CTR; better delivery conversion</t>
        </is>
      </c>
    </row>
    <row r="9" ht="30" customHeight="1">
      <c r="B9" s="26" t="n">
        <v>4</v>
      </c>
      <c r="C9" s="26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6" t="inlineStr">
        <is>
          <t>Faster decisions, fewer reactive moves</t>
        </is>
      </c>
    </row>
    <row r="10" ht="24" customHeight="1">
      <c r="B10" s="26" t="n"/>
      <c r="C10" s="26" t="n"/>
      <c r="D10" s="12" t="n"/>
      <c r="E10" s="12" t="n"/>
      <c r="F10" s="12" t="n"/>
      <c r="G10" s="12" t="n"/>
      <c r="H10" s="26" t="n"/>
    </row>
    <row r="11" ht="24" customHeight="1">
      <c r="B11" s="26" t="n"/>
      <c r="C11" s="26" t="n"/>
      <c r="D11" s="12" t="n"/>
      <c r="E11" s="12" t="n"/>
      <c r="F11" s="12" t="n"/>
      <c r="G11" s="12" t="n"/>
      <c r="H11" s="26" t="n"/>
    </row>
    <row r="12" ht="24" customHeight="1">
      <c r="B12" s="26" t="n"/>
      <c r="C12" s="26" t="n"/>
      <c r="D12" s="12" t="n"/>
      <c r="E12" s="12" t="n"/>
      <c r="F12" s="12" t="n"/>
      <c r="G12" s="12" t="n"/>
      <c r="H12" s="26" t="n"/>
    </row>
    <row r="13" ht="24" customHeight="1">
      <c r="B13" s="26" t="n"/>
      <c r="C13" s="26" t="n"/>
      <c r="D13" s="12" t="n"/>
      <c r="E13" s="12" t="n"/>
      <c r="F13" s="12" t="n"/>
      <c r="G13" s="12" t="n"/>
      <c r="H13" s="26" t="n"/>
    </row>
    <row r="14" ht="24" customHeight="1">
      <c r="B14" s="26" t="n"/>
      <c r="C14" s="26" t="n"/>
      <c r="D14" s="12" t="n"/>
      <c r="E14" s="12" t="n"/>
      <c r="F14" s="12" t="n"/>
      <c r="G14" s="12" t="n"/>
      <c r="H14" s="26" t="n"/>
    </row>
    <row r="15" ht="24" customHeight="1">
      <c r="B15" s="26" t="n"/>
      <c r="C15" s="26" t="n"/>
      <c r="D15" s="12" t="n"/>
      <c r="E15" s="12" t="n"/>
      <c r="F15" s="12" t="n"/>
      <c r="G15" s="12" t="n"/>
      <c r="H15" s="26" t="n"/>
    </row>
    <row r="16" ht="24" customHeight="1">
      <c r="B16" s="26" t="n"/>
      <c r="C16" s="26" t="n"/>
      <c r="D16" s="12" t="n"/>
      <c r="E16" s="12" t="n"/>
      <c r="F16" s="12" t="n"/>
      <c r="G16" s="12" t="n"/>
      <c r="H16" s="26" t="n"/>
    </row>
    <row r="17" ht="24" customHeight="1">
      <c r="B17" s="26" t="n"/>
      <c r="C17" s="26" t="n"/>
      <c r="D17" s="12" t="n"/>
      <c r="E17" s="12" t="n"/>
      <c r="F17" s="12" t="n"/>
      <c r="G17" s="12" t="n"/>
      <c r="H17" s="26" t="n"/>
    </row>
    <row r="18" ht="24" customHeight="1">
      <c r="B18" s="26" t="n"/>
      <c r="C18" s="26" t="n"/>
      <c r="D18" s="12" t="n"/>
      <c r="E18" s="12" t="n"/>
      <c r="F18" s="12" t="n"/>
      <c r="G18" s="12" t="n"/>
      <c r="H18" s="26" t="n"/>
    </row>
    <row r="19" ht="24" customHeight="1">
      <c r="B19" s="26" t="n"/>
      <c r="C19" s="26" t="n"/>
      <c r="D19" s="12" t="n"/>
      <c r="E19" s="12" t="n"/>
      <c r="F19" s="12" t="n"/>
      <c r="G19" s="12" t="n"/>
      <c r="H19" s="26" t="n"/>
    </row>
    <row r="20" ht="24" customHeight="1">
      <c r="B20" s="26" t="n"/>
      <c r="C20" s="26" t="n"/>
      <c r="D20" s="12" t="n"/>
      <c r="E20" s="12" t="n"/>
      <c r="F20" s="12" t="n"/>
      <c r="G20" s="12" t="n"/>
      <c r="H20" s="26" t="n"/>
    </row>
    <row r="21" ht="24" customHeight="1">
      <c r="B21" s="26" t="n"/>
      <c r="C21" s="26" t="n"/>
      <c r="D21" s="12" t="n"/>
      <c r="E21" s="12" t="n"/>
      <c r="F21" s="12" t="n"/>
      <c r="G21" s="12" t="n"/>
      <c r="H21" s="26" t="n"/>
    </row>
    <row r="22" ht="24" customHeight="1">
      <c r="B22" s="26" t="n"/>
      <c r="C22" s="26" t="n"/>
      <c r="D22" s="12" t="n"/>
      <c r="E22" s="12" t="n"/>
      <c r="F22" s="12" t="n"/>
      <c r="G22" s="12" t="n"/>
      <c r="H22" s="26" t="n"/>
    </row>
    <row r="23" ht="24" customHeight="1">
      <c r="B23" s="26" t="n"/>
      <c r="C23" s="26" t="n"/>
      <c r="D23" s="12" t="n"/>
      <c r="E23" s="12" t="n"/>
      <c r="F23" s="12" t="n"/>
      <c r="G23" s="12" t="n"/>
      <c r="H23" s="26" t="n"/>
    </row>
    <row r="24" ht="24" customHeight="1">
      <c r="B24" s="26" t="n"/>
      <c r="C24" s="26" t="n"/>
      <c r="D24" s="12" t="n"/>
      <c r="E24" s="12" t="n"/>
      <c r="F24" s="12" t="n"/>
      <c r="G24" s="12" t="n"/>
      <c r="H24" s="26" t="n"/>
    </row>
    <row r="25" ht="24" customHeight="1">
      <c r="B25" s="26" t="n"/>
      <c r="C25" s="26" t="n"/>
      <c r="D25" s="12" t="n"/>
      <c r="E25" s="12" t="n"/>
      <c r="F25" s="12" t="n"/>
      <c r="G25" s="12" t="n"/>
      <c r="H25" s="26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25" t="inlineStr">
        <is>
          <t>Reporting currency</t>
        </is>
      </c>
      <c r="C5" s="17" t="inlineStr">
        <is>
          <t>AED</t>
        </is>
      </c>
      <c r="D5" s="22" t="inlineStr">
        <is>
          <t>AED</t>
        </is>
      </c>
      <c r="E5" s="26" t="inlineStr">
        <is>
          <t>Default is AED — replace if your reporting currency differs.</t>
        </is>
      </c>
    </row>
    <row r="6" ht="24" customHeight="1">
      <c r="B6" s="25" t="inlineStr">
        <is>
          <t>Gross margin</t>
        </is>
      </c>
      <c r="C6" s="30" t="n">
        <v>0.68</v>
      </c>
      <c r="D6" s="22" t="inlineStr">
        <is>
          <t>%</t>
        </is>
      </c>
      <c r="E6" s="26" t="inlineStr">
        <is>
          <t>Drives margin contribution.</t>
        </is>
      </c>
    </row>
    <row r="7" ht="24" customHeight="1">
      <c r="B7" s="25" t="inlineStr">
        <is>
          <t>Delivery cost-equivalent / order</t>
        </is>
      </c>
      <c r="C7" s="17" t="n">
        <v>1.2</v>
      </c>
      <c r="D7" s="22" t="inlineStr">
        <is>
          <t>AED</t>
        </is>
      </c>
      <c r="E7" s="26" t="inlineStr">
        <is>
          <t>Used in per-order economics check.</t>
        </is>
      </c>
    </row>
    <row r="8" ht="24" customHeight="1">
      <c r="B8" s="25" t="inlineStr">
        <is>
          <t>Audit score ranking floor</t>
        </is>
      </c>
      <c r="C8" s="34" t="n">
        <v>75</v>
      </c>
      <c r="D8" s="22" t="inlineStr">
        <is>
          <t>Score</t>
        </is>
      </c>
      <c r="E8" s="26" t="inlineStr">
        <is>
          <t>Below this: not eligible for top ranking.</t>
        </is>
      </c>
    </row>
    <row r="9" ht="24" customHeight="1">
      <c r="B9" s="25" t="inlineStr">
        <is>
          <t>Margin per order floor</t>
        </is>
      </c>
      <c r="C9" s="17" t="n">
        <v>4</v>
      </c>
      <c r="D9" s="22" t="inlineStr">
        <is>
          <t>AED</t>
        </is>
      </c>
      <c r="E9" s="26" t="inlineStr">
        <is>
          <t>Below this: each order destroys value.</t>
        </is>
      </c>
    </row>
    <row r="10" ht="24" customHeight="1">
      <c r="B10" s="25" t="inlineStr">
        <is>
          <t>Avg commission % ceiling</t>
        </is>
      </c>
      <c r="C10" s="30" t="n">
        <v>0.3</v>
      </c>
      <c r="D10" s="22" t="inlineStr">
        <is>
          <t>%</t>
        </is>
      </c>
      <c r="E10" s="26" t="inlineStr">
        <is>
          <t>Programme average.</t>
        </is>
      </c>
    </row>
    <row r="11" ht="24" customHeight="1">
      <c r="B11" s="25" t="inlineStr">
        <is>
          <t>Cancel rate ceiling</t>
        </is>
      </c>
      <c r="C11" s="30" t="n">
        <v>0.2</v>
      </c>
      <c r="D11" s="22" t="inlineStr">
        <is>
          <t>%</t>
        </is>
      </c>
      <c r="E11" s="26" t="inlineStr">
        <is>
          <t>Programme average.</t>
        </is>
      </c>
    </row>
    <row r="12" ht="24" customHeight="1">
      <c r="B12" s="25" t="inlineStr">
        <is>
          <t>Audit pass threshold</t>
        </is>
      </c>
      <c r="C12" s="30" t="n">
        <v>0.85</v>
      </c>
      <c r="D12" s="22" t="inlineStr">
        <is>
          <t>%</t>
        </is>
      </c>
      <c r="E12" s="26" t="inlineStr">
        <is>
          <t>Sign-off threshold.</t>
        </is>
      </c>
    </row>
    <row r="14" ht="22" customHeight="1">
      <c r="A14" s="4" t="inlineStr">
        <is>
          <t>HOW TO READ THIS TAB</t>
        </is>
      </c>
    </row>
    <row r="15">
      <c r="B15" s="32" t="inlineStr">
        <is>
          <t>Blue cells are inputs you edit. Every other cell on this tab is a fixed reference. Change one driver here and the whole workbook recalculates — that is the point of this tab.</t>
        </is>
      </c>
    </row>
    <row r="16"/>
    <row r="18" ht="22" customHeight="1">
      <c r="A18" s="4" t="inlineStr">
        <is>
          <t>CELL COLOUR LEGEND</t>
        </is>
      </c>
    </row>
    <row r="19" ht="22" customHeight="1">
      <c r="B19" s="35" t="inlineStr">
        <is>
          <t xml:space="preserve">  INPUT  </t>
        </is>
      </c>
      <c r="D19" s="36" t="inlineStr">
        <is>
          <t xml:space="preserve">  CALCULATED  </t>
        </is>
      </c>
      <c r="F19" s="37" t="inlineStr">
        <is>
          <t xml:space="preserve">  LOCKED / REFERENCE  </t>
        </is>
      </c>
      <c r="H19" s="38" t="inlineStr">
        <is>
          <t xml:space="preserve">  OK / GOOD  </t>
        </is>
      </c>
      <c r="J19" s="39" t="inlineStr">
        <is>
          <t xml:space="preserve">  WATCH  </t>
        </is>
      </c>
      <c r="L19" s="40" t="inlineStr">
        <is>
          <t xml:space="preserve">  CRITICAL  </t>
        </is>
      </c>
    </row>
  </sheetData>
  <mergeCells count="5">
    <mergeCell ref="A18:N18"/>
    <mergeCell ref="B15:E16"/>
    <mergeCell ref="A2:N2"/>
    <mergeCell ref="A14:N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41" t="inlineStr">
        <is>
          <t>Audit score</t>
        </is>
      </c>
      <c r="C6" s="42" t="inlineStr">
        <is>
          <t>Weighted 0-100 across menu visibility, photography, rating, delivery time, discount mix, commission, cancel rate.</t>
        </is>
      </c>
      <c r="D6" s="42" t="inlineStr">
        <is>
          <t>Calc</t>
        </is>
      </c>
    </row>
    <row r="7" ht="36" customHeight="1">
      <c r="B7" s="41" t="inlineStr">
        <is>
          <t>Order economics OK</t>
        </is>
      </c>
      <c r="C7" s="42" t="inlineStr">
        <is>
          <t>AOV × (1 − discount) × margin &gt; delivery cost-equivalent.</t>
        </is>
      </c>
      <c r="D7" s="42" t="inlineStr">
        <is>
          <t>Calc</t>
        </is>
      </c>
    </row>
    <row r="8" ht="36" customHeight="1">
      <c r="B8" s="41" t="inlineStr">
        <is>
          <t>Ranking-eligible</t>
        </is>
      </c>
      <c r="C8" s="42" t="inlineStr">
        <is>
          <t>Score above floor AND margin per order ≥ floor.</t>
        </is>
      </c>
      <c r="D8" s="42" t="inlineStr">
        <is>
          <t>Calc</t>
        </is>
      </c>
    </row>
    <row r="9" ht="36" customHeight="1">
      <c r="B9" s="41" t="inlineStr">
        <is>
          <t>Verdict</t>
        </is>
      </c>
      <c r="C9" s="42" t="inlineStr">
        <is>
          <t>WIN ≥ 80 · HOLD 60-79 · FIX 40-59 · CRITICAL &lt; 40.</t>
        </is>
      </c>
      <c r="D9" s="42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Delivery Aggregator Audit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3" t="inlineStr">
        <is>
          <t>A platform × store audit framework. For every listing, scores menu visibility, photography, rating, delivery time, discount mix, commission, and cancel rate into a single 0-100 score, then computes monthly revenue net of commission and discount, margin contribution, and per-order economics. Auto-flags WIN / HOLD / FIX / CRITICAL listings so a multi-store team can triage where to act first.</t>
        </is>
      </c>
    </row>
    <row r="7" ht="22" customHeight="1">
      <c r="A7" s="4" t="inlineStr">
        <is>
          <t>BIG QUESTIONS THIS ANSWERS</t>
        </is>
      </c>
    </row>
    <row r="8" ht="22" customHeight="1">
      <c r="B8" s="33" t="inlineStr">
        <is>
          <t>•</t>
        </is>
      </c>
      <c r="C8" s="10" t="inlineStr">
        <is>
          <t>How healthy is each listing on each platform?</t>
        </is>
      </c>
    </row>
    <row r="9" ht="22" customHeight="1">
      <c r="B9" s="33" t="inlineStr">
        <is>
          <t>•</t>
        </is>
      </c>
      <c r="C9" s="10" t="inlineStr">
        <is>
          <t>Which listings are profitable after commission and discount?</t>
        </is>
      </c>
    </row>
    <row r="10" ht="22" customHeight="1">
      <c r="B10" s="33" t="inlineStr">
        <is>
          <t>•</t>
        </is>
      </c>
      <c r="C10" s="10" t="inlineStr">
        <is>
          <t>Where is ranking eligibility at risk?</t>
        </is>
      </c>
    </row>
    <row r="11" ht="22" customHeight="1">
      <c r="B11" s="33" t="inlineStr">
        <is>
          <t>•</t>
        </is>
      </c>
      <c r="C11" s="10" t="inlineStr">
        <is>
          <t>Which platform is contributing most margin?</t>
        </is>
      </c>
    </row>
    <row r="12" ht="22" customHeight="1">
      <c r="B12" s="33" t="inlineStr">
        <is>
          <t>•</t>
        </is>
      </c>
      <c r="C12" s="10" t="inlineStr">
        <is>
          <t>Where do we triage first?</t>
        </is>
      </c>
    </row>
    <row r="14" ht="22" customHeight="1">
      <c r="A14" s="4" t="inlineStr">
        <is>
          <t>WORKBOOK MAP</t>
        </is>
      </c>
    </row>
    <row r="15" ht="22" customHeight="1">
      <c r="B15" s="11" t="inlineStr">
        <is>
          <t>Tab</t>
        </is>
      </c>
      <c r="C15" s="11" t="inlineStr">
        <is>
          <t>What it's for</t>
        </is>
      </c>
    </row>
    <row r="16" ht="32" customHeight="1">
      <c r="B16" s="25" t="inlineStr">
        <is>
          <t>Dashboard</t>
        </is>
      </c>
      <c r="C16" s="44" t="inlineStr">
        <is>
          <t>Headline KPIs, listing scores, platform margin, callouts.</t>
        </is>
      </c>
    </row>
    <row r="17" ht="32" customHeight="1">
      <c r="B17" s="25" t="inlineStr">
        <is>
          <t>Inputs</t>
        </is>
      </c>
      <c r="C17" s="44" t="inlineStr">
        <is>
          <t>Per-platform per-store audit inputs across 8 dimensions.</t>
        </is>
      </c>
    </row>
    <row r="18" ht="32" customHeight="1">
      <c r="B18" s="25" t="inlineStr">
        <is>
          <t>Calc</t>
        </is>
      </c>
      <c r="C18" s="44" t="inlineStr">
        <is>
          <t>Per-row score, monthly economics, per-platform rollup, verdict.</t>
        </is>
      </c>
    </row>
    <row r="19" ht="32" customHeight="1">
      <c r="B19" s="25" t="inlineStr">
        <is>
          <t>Checks</t>
        </is>
      </c>
      <c r="C19" s="44" t="inlineStr">
        <is>
          <t>Order economics, score floor, commission ceiling gates.</t>
        </is>
      </c>
    </row>
    <row r="20" ht="32" customHeight="1">
      <c r="B20" s="25" t="inlineStr">
        <is>
          <t>Scenarios</t>
        </is>
      </c>
      <c r="C20" s="44" t="inlineStr">
        <is>
          <t>Commission / discount / AOV sensitivity.</t>
        </is>
      </c>
    </row>
    <row r="21" ht="32" customHeight="1">
      <c r="B21" s="25" t="inlineStr">
        <is>
          <t>Action_Plan</t>
        </is>
      </c>
      <c r="C21" s="44" t="inlineStr">
        <is>
          <t>Triage decisions per listing.</t>
        </is>
      </c>
    </row>
    <row r="22" ht="32" customHeight="1">
      <c r="B22" s="25" t="inlineStr">
        <is>
          <t>Assumptions</t>
        </is>
      </c>
      <c r="C22" s="44" t="inlineStr">
        <is>
          <t>Currency, margin, ranking floor, commission ceiling.</t>
        </is>
      </c>
    </row>
    <row r="23" ht="32" customHeight="1">
      <c r="B23" s="25" t="inlineStr">
        <is>
          <t>Definitions</t>
        </is>
      </c>
      <c r="C23" s="44" t="inlineStr">
        <is>
          <t>Glossary of every metric.</t>
        </is>
      </c>
    </row>
    <row r="24" ht="32" customHeight="1">
      <c r="B24" s="25" t="inlineStr">
        <is>
          <t>README</t>
        </is>
      </c>
      <c r="C24" s="44" t="inlineStr">
        <is>
          <t>How to use end-to-end.</t>
        </is>
      </c>
    </row>
    <row r="25" ht="32" customHeight="1">
      <c r="B25" s="25" t="inlineStr">
        <is>
          <t>Document_Control</t>
        </is>
      </c>
      <c r="C25" s="44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5" t="inlineStr">
        <is>
          <t>Step 1</t>
        </is>
      </c>
      <c r="C28" s="10" t="inlineStr">
        <is>
          <t>Set Assumptions: currency, gross margin, delivery cost, ranking floor.</t>
        </is>
      </c>
    </row>
    <row r="29" ht="28" customHeight="1">
      <c r="B29" s="45" t="inlineStr">
        <is>
          <t>Step 2</t>
        </is>
      </c>
      <c r="C29" s="10" t="inlineStr">
        <is>
          <t>Replace platform names if your market uses different ones.</t>
        </is>
      </c>
    </row>
    <row r="30" ht="28" customHeight="1">
      <c r="B30" s="45" t="inlineStr">
        <is>
          <t>Step 3</t>
        </is>
      </c>
      <c r="C30" s="10" t="inlineStr">
        <is>
          <t>Fill Inputs with per-platform per-store audit values.</t>
        </is>
      </c>
    </row>
    <row r="31" ht="28" customHeight="1">
      <c r="B31" s="45" t="inlineStr">
        <is>
          <t>Step 4</t>
        </is>
      </c>
      <c r="C31" s="10" t="inlineStr">
        <is>
          <t>Open Calc for scores and verdicts; Dashboard for the leadership view.</t>
        </is>
      </c>
    </row>
    <row r="32" ht="28" customHeight="1">
      <c r="B32" s="45" t="inlineStr">
        <is>
          <t>Step 5</t>
        </is>
      </c>
      <c r="C32" s="10" t="inlineStr">
        <is>
          <t>Resolve REVIEW items on Checks before next reporting cycle.</t>
        </is>
      </c>
    </row>
    <row r="34" ht="22" customHeight="1">
      <c r="A34" s="4" t="inlineStr">
        <is>
          <t>WHO THIS IS FOR</t>
        </is>
      </c>
    </row>
    <row r="35">
      <c r="B35" s="33" t="inlineStr">
        <is>
          <t>•</t>
        </is>
      </c>
      <c r="C35" s="10" t="inlineStr">
        <is>
          <t>Operations and brand leads owning delivery platform performance.</t>
        </is>
      </c>
    </row>
    <row r="36">
      <c r="B36" s="33" t="inlineStr">
        <is>
          <t>•</t>
        </is>
      </c>
      <c r="C36" s="10" t="inlineStr">
        <is>
          <t>Founders / CEOs assessing delivery channel profitability.</t>
        </is>
      </c>
    </row>
    <row r="37">
      <c r="B37" s="33" t="inlineStr">
        <is>
          <t>•</t>
        </is>
      </c>
      <c r="C37" s="10" t="inlineStr">
        <is>
          <t>Multi-unit teams standardising audit cadence across stores.</t>
        </is>
      </c>
    </row>
    <row r="38">
      <c r="B38" s="33" t="inlineStr">
        <is>
          <t>•</t>
        </is>
      </c>
      <c r="C38" s="10" t="inlineStr">
        <is>
          <t>Finance leads understanding the true margin of delivery.</t>
        </is>
      </c>
    </row>
    <row r="40" ht="22" customHeight="1">
      <c r="A40" s="4" t="inlineStr">
        <is>
          <t>GOVERNANCE &amp; INTEGRITY</t>
        </is>
      </c>
    </row>
    <row r="41" ht="22" customHeight="1">
      <c r="B41" s="33" t="inlineStr">
        <is>
          <t>•</t>
        </is>
      </c>
      <c r="C41" s="10" t="inlineStr">
        <is>
          <t>Replace sample rows before sharing externally.</t>
        </is>
      </c>
    </row>
    <row r="42" ht="22" customHeight="1">
      <c r="B42" s="33" t="inlineStr">
        <is>
          <t>•</t>
        </is>
      </c>
      <c r="C42" s="10" t="inlineStr">
        <is>
          <t>Audit each listing at least monthly.</t>
        </is>
      </c>
    </row>
    <row r="43" ht="22" customHeight="1">
      <c r="B43" s="33" t="inlineStr">
        <is>
          <t>•</t>
        </is>
      </c>
      <c r="C43" s="10" t="inlineStr">
        <is>
          <t>Document the platform-specific commission terms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