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#,##0;[Red]-#,##0"/>
    <numFmt numFmtId="166" formatCode="0.0"/>
    <numFmt numFmtId="167" formatCode="&quot;AED&quot; #,##0;[Red]&quot;AED&quot; -#,##0"/>
    <numFmt numFmtId="168" formatCode="0%;[Red]-0%"/>
    <numFmt numFmtId="169" formatCode="&quot;AED&quot; #,##0.00;[Red]&quot;AED&quot; -#,##0.00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168" fontId="8" fillId="6" borderId="2" applyAlignment="1" pivotButton="0" quotePrefix="0" xfId="0">
      <alignment horizontal="left" vertical="center" wrapText="1" indent="1"/>
    </xf>
    <xf numFmtId="169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9" fontId="8" fillId="6" borderId="2" pivotButton="0" quotePrefix="0" xfId="0"/>
    <xf numFmtId="165" fontId="8" fillId="6" borderId="2" pivotButton="0" quotePrefix="0" xfId="0"/>
    <xf numFmtId="168" fontId="8" fillId="6" borderId="2" pivotButton="0" quotePrefix="0" xfId="0"/>
    <xf numFmtId="0" fontId="0" fillId="0" borderId="2" pivotButton="0" quotePrefix="0" xfId="0"/>
    <xf numFmtId="165" fontId="0" fillId="0" borderId="2" pivotButton="0" quotePrefix="0" xfId="0"/>
    <xf numFmtId="166" fontId="0" fillId="0" borderId="2" pivotButton="0" quotePrefix="0" xfId="0"/>
    <xf numFmtId="167" fontId="0" fillId="0" borderId="2" pivotButton="0" quotePrefix="0" xfId="0"/>
    <xf numFmtId="164" fontId="0" fillId="0" borderId="2" pivotButton="0" quotePrefix="0" xfId="0"/>
    <xf numFmtId="168" fontId="0" fillId="0" borderId="2" pivotButton="0" quotePrefix="0" xfId="0"/>
    <xf numFmtId="169" fontId="0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8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0" fontId="3" fillId="0" borderId="2" pivotButton="0" quotePrefix="0" xfId="0"/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B02A37"/>
      </font>
      <fill>
        <patternFill patternType="solid">
          <fgColor rgb="00FBE5E6"/>
        </patternFill>
      </fill>
    </dxf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'Calc'!$B$6:$B$12</f>
            </numRef>
          </cat>
          <val>
            <numRef>
              <f>'Calc'!$F$6:$F$12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'Calc'!J16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'Calc'!$B$17:$B$30</f>
            </numRef>
          </cat>
          <val>
            <numRef>
              <f>'Calc'!$J$17:$J$30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CRM &amp; Loyalty Dashboard</t>
        </is>
      </c>
    </row>
    <row r="2" ht="18" customHeight="1">
      <c r="A2" s="2" t="inlineStr">
        <is>
          <t>Segment value · campaign ROI · retention signals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TOTAL CUSTOMERS</t>
        </is>
      </c>
      <c r="E5" s="5" t="inlineStr">
        <is>
          <t>ACTIVE (90D)</t>
        </is>
      </c>
      <c r="I5" s="5" t="inlineStr">
        <is>
          <t>ANNUALISED LTV POOL</t>
        </is>
      </c>
      <c r="M5" s="5" t="inlineStr">
        <is>
          <t>TOP SEGMENT LTV</t>
        </is>
      </c>
    </row>
    <row r="6" ht="28" customHeight="1">
      <c r="A6" s="6">
        <f>SUM(Inputs!C6:C12)</f>
        <v/>
      </c>
      <c r="E6" s="6">
        <f>SUMIFS(Inputs!C6:C12,Inputs!H6:H12,"Yes")+0.5*SUMIFS(Inputs!C6:C12,Inputs!H6:H12,"Partial")</f>
        <v/>
      </c>
      <c r="I6" s="7">
        <f>SUM(Calc!F6:F12)</f>
        <v/>
      </c>
      <c r="M6" s="7">
        <f>MAX(Calc!F6:F12)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CAMPAIGNS PLANNED</t>
        </is>
      </c>
      <c r="E8" s="5" t="inlineStr">
        <is>
          <t>TOTAL CRM COST</t>
        </is>
      </c>
      <c r="I8" s="5" t="inlineStr">
        <is>
          <t>TOTAL CRM CONTRIBUTION</t>
        </is>
      </c>
      <c r="M8" s="5" t="inlineStr">
        <is>
          <t>PROGRAMME ROI</t>
        </is>
      </c>
    </row>
    <row r="9" ht="28" customHeight="1">
      <c r="A9" s="6">
        <f>COUNTA(Inputs!B17:B30)</f>
        <v/>
      </c>
      <c r="E9" s="7">
        <f>SUM(Calc!I17:I30)</f>
        <v/>
      </c>
      <c r="I9" s="7">
        <f>SUM(Calc!J17:J30)</f>
        <v/>
      </c>
      <c r="M9" s="8">
        <f>IFERROR(SUM(Calc!J17:J30)/SUM(Calc!I17:I30),0)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SEGMENT LTV POOL</t>
        </is>
      </c>
    </row>
    <row r="33" ht="22" customHeight="1">
      <c r="A33" s="4" t="inlineStr">
        <is>
          <t>CAMPAIGN NET CONTRIBUTION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Where is the value concentrated?</t>
        </is>
      </c>
      <c r="C55" s="10">
        <f>IFERROR("Top segment by LTV: "&amp;INDEX(Calc!B6:B12,MATCH(MAX(Calc!F6:F12),Calc!F6:F12,0))&amp;" ("&amp;TEXT(MAX(Calc!G6:G12),"0%")&amp;" of total LTV).","")</f>
        <v/>
      </c>
    </row>
    <row r="56" ht="30" customHeight="1">
      <c r="B56" s="9" t="inlineStr">
        <is>
          <t>Where is the risk?</t>
        </is>
      </c>
      <c r="C56" s="10">
        <f>TEXT(SUMIFS(Inputs!C6:C12,Inputs!H6:H12,"No"),"#,##0")&amp;" inactive customers — winback or accept and remove."</f>
        <v/>
      </c>
    </row>
    <row r="57" ht="30" customHeight="1">
      <c r="B57" s="9" t="inlineStr">
        <is>
          <t>Is the CRM programme paying back?</t>
        </is>
      </c>
      <c r="C57" s="10">
        <f>IF(SUM(Calc!J17:J30)&gt;0,"CRM programme is contribution-positive — protect the cadence.","CRM programme is contribution-negative — re-cut offer cost or targeting.")</f>
        <v/>
      </c>
    </row>
    <row r="58" ht="30" customHeight="1">
      <c r="B58" s="9" t="inlineStr">
        <is>
          <t>Where should the next CRM unit go?</t>
        </is>
      </c>
      <c r="C58" s="10">
        <f>IFERROR("Best ROI campaign: "&amp;INDEX(Calc!B17:B30,MATCH(MAX(Calc!K17:K30),Calc!K17:K30,0)),"")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33" t="inlineStr">
        <is>
          <t>Workbook</t>
        </is>
      </c>
      <c r="C6" s="22" t="inlineStr">
        <is>
          <t>CRM &amp; Loyalty Campaign Planner</t>
        </is>
      </c>
    </row>
    <row r="7" ht="20" customHeight="1">
      <c r="B7" s="33" t="inlineStr">
        <is>
          <t>Prepared by</t>
        </is>
      </c>
      <c r="C7" s="22" t="inlineStr">
        <is>
          <t>Ashmo · Restaurant Growth Toolkit</t>
        </is>
      </c>
    </row>
    <row r="8" ht="20" customHeight="1">
      <c r="B8" s="33" t="inlineStr">
        <is>
          <t>Owner (accountable)</t>
        </is>
      </c>
      <c r="C8" s="22" t="inlineStr">
        <is>
          <t>Marketing Lead</t>
        </is>
      </c>
    </row>
    <row r="9" ht="20" customHeight="1">
      <c r="B9" s="33" t="inlineStr">
        <is>
          <t>Version</t>
        </is>
      </c>
      <c r="C9" s="22" t="inlineStr">
        <is>
          <t>2.0</t>
        </is>
      </c>
    </row>
    <row r="10" ht="20" customHeight="1">
      <c r="B10" s="33" t="inlineStr">
        <is>
          <t>Issued</t>
        </is>
      </c>
      <c r="C10" s="22" t="inlineStr">
        <is>
          <t>2026-05-14</t>
        </is>
      </c>
    </row>
    <row r="11" ht="20" customHeight="1">
      <c r="B11" s="33" t="inlineStr">
        <is>
          <t>Review cadence</t>
        </is>
      </c>
      <c r="C11" s="22" t="inlineStr">
        <is>
          <t>Monthly, or after a material business event</t>
        </is>
      </c>
    </row>
    <row r="12" ht="20" customHeight="1">
      <c r="B12" s="33" t="inlineStr">
        <is>
          <t>Classification</t>
        </is>
      </c>
      <c r="C12" s="22" t="inlineStr">
        <is>
          <t>Internal · Commercially sensitive</t>
        </is>
      </c>
    </row>
    <row r="13" ht="20" customHeight="1">
      <c r="B13" s="33" t="inlineStr">
        <is>
          <t>Currency convention</t>
        </is>
      </c>
      <c r="C13" s="22" t="inlineStr">
        <is>
          <t>Default AED — change in Assumptions tab if your reporting currency differs</t>
        </is>
      </c>
    </row>
    <row r="14" ht="20" customHeight="1">
      <c r="B14" s="33" t="inlineStr">
        <is>
          <t>Source of truth</t>
        </is>
      </c>
      <c r="C14" s="22" t="inlineStr">
        <is>
          <t>This workbook is the single source of truth for the metrics it contains</t>
        </is>
      </c>
    </row>
    <row r="15" ht="20" customHeight="1">
      <c r="B15" s="33" t="inlineStr">
        <is>
          <t>Distribution</t>
        </is>
      </c>
      <c r="C15" s="22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33" t="inlineStr">
        <is>
          <t>Founder / CEO</t>
        </is>
      </c>
      <c r="C19" s="18" t="inlineStr"/>
      <c r="D19" s="18" t="inlineStr">
        <is>
          <t>Pending</t>
        </is>
      </c>
      <c r="E19" s="18" t="inlineStr"/>
    </row>
    <row r="20">
      <c r="B20" s="33" t="inlineStr">
        <is>
          <t>Operations Lead</t>
        </is>
      </c>
      <c r="C20" s="18" t="inlineStr"/>
      <c r="D20" s="18" t="inlineStr">
        <is>
          <t>Pending</t>
        </is>
      </c>
      <c r="E20" s="18" t="inlineStr"/>
    </row>
    <row r="21">
      <c r="B21" s="33" t="inlineStr">
        <is>
          <t>Finance Lead</t>
        </is>
      </c>
      <c r="C21" s="18" t="inlineStr"/>
      <c r="D21" s="18" t="inlineStr">
        <is>
          <t>Pending</t>
        </is>
      </c>
      <c r="E21" s="18" t="inlineStr"/>
    </row>
    <row r="22">
      <c r="B22" s="33" t="inlineStr">
        <is>
          <t>Brand / Marketing Lead</t>
        </is>
      </c>
      <c r="C22" s="18" t="inlineStr"/>
      <c r="D22" s="18" t="inlineStr">
        <is>
          <t>Pending</t>
        </is>
      </c>
      <c r="E22" s="18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5" t="inlineStr">
        <is>
          <t>2026-05-14</t>
        </is>
      </c>
      <c r="C26" s="45" t="inlineStr">
        <is>
          <t>Ashmo Toolkit</t>
        </is>
      </c>
      <c r="D26" s="45" t="inlineStr">
        <is>
          <t>3.0</t>
        </is>
      </c>
      <c r="E26" s="45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9" t="inlineStr"/>
      <c r="C27" s="49" t="inlineStr"/>
      <c r="D27" s="49" t="inlineStr"/>
      <c r="E27" s="49" t="inlineStr"/>
    </row>
    <row r="28" ht="28" customHeight="1">
      <c r="B28" s="49" t="inlineStr"/>
      <c r="C28" s="49" t="inlineStr"/>
      <c r="D28" s="49" t="inlineStr"/>
      <c r="E28" s="49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1" stopIfTrue="0">
      <formula>"Approved"</formula>
    </cfRule>
    <cfRule type="cellIs" priority="2" operator="equal" dxfId="2" stopIfTrue="0">
      <formula>"Pending"</formula>
    </cfRule>
    <cfRule type="cellIs" priority="3" operator="equal" dxfId="2" stopIfTrue="0">
      <formula>"Approved w/ comments"</formula>
    </cfRule>
    <cfRule type="cellIs" priority="4" operator="equal" dxfId="0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0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6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4" customWidth="1" min="9" max="9"/>
  </cols>
  <sheetData>
    <row r="1" ht="30" customHeight="1">
      <c r="A1" s="1" t="inlineStr">
        <is>
          <t>CRM &amp; Loyalty · Inputs</t>
        </is>
      </c>
    </row>
    <row r="2" ht="18" customHeight="1">
      <c r="A2" s="2" t="inlineStr">
        <is>
          <t>Customer segments · CRM campaigns · cost · expected response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CUSTOMER SEGMENTS (RFM)</t>
        </is>
      </c>
    </row>
    <row r="5" ht="22" customHeight="1">
      <c r="B5" s="11" t="inlineStr">
        <is>
          <t>Segment</t>
        </is>
      </c>
      <c r="C5" s="11" t="inlineStr">
        <is>
          <t>Customers</t>
        </is>
      </c>
      <c r="D5" s="11" t="inlineStr">
        <is>
          <t>Avg recency (days)</t>
        </is>
      </c>
      <c r="E5" s="11" t="inlineStr">
        <is>
          <t>Avg frequency / qtr</t>
        </is>
      </c>
      <c r="F5" s="11" t="inlineStr">
        <is>
          <t>Avg AOV</t>
        </is>
      </c>
      <c r="G5" s="11" t="inlineStr">
        <is>
          <t>Avg margin</t>
        </is>
      </c>
      <c r="H5" s="11" t="inlineStr">
        <is>
          <t>Active in last 90d?</t>
        </is>
      </c>
      <c r="I5" s="11" t="inlineStr">
        <is>
          <t>Notes</t>
        </is>
      </c>
    </row>
    <row r="6" ht="28" customHeight="1">
      <c r="B6" s="12" t="inlineStr">
        <is>
          <t>Champion (high R, high F, high M)</t>
        </is>
      </c>
      <c r="C6" s="13" t="n">
        <v>2200</v>
      </c>
      <c r="D6" s="13" t="n">
        <v>14</v>
      </c>
      <c r="E6" s="14" t="n">
        <v>6.5</v>
      </c>
      <c r="F6" s="15" t="n">
        <v>28</v>
      </c>
      <c r="G6" s="16" t="n">
        <v>0.7</v>
      </c>
      <c r="H6" s="12" t="inlineStr">
        <is>
          <t>Yes</t>
        </is>
      </c>
      <c r="I6" s="12" t="inlineStr">
        <is>
          <t>Top decile</t>
        </is>
      </c>
    </row>
    <row r="7" ht="28" customHeight="1">
      <c r="B7" s="12" t="inlineStr">
        <is>
          <t>Loyal (mid R, high F, mid-high M)</t>
        </is>
      </c>
      <c r="C7" s="13" t="n">
        <v>4800</v>
      </c>
      <c r="D7" s="13" t="n">
        <v>21</v>
      </c>
      <c r="E7" s="14" t="n">
        <v>4.2</v>
      </c>
      <c r="F7" s="15" t="n">
        <v>22</v>
      </c>
      <c r="G7" s="16" t="n">
        <v>0.68</v>
      </c>
      <c r="H7" s="12" t="inlineStr">
        <is>
          <t>Yes</t>
        </is>
      </c>
      <c r="I7" s="12" t="inlineStr"/>
    </row>
    <row r="8" ht="28" customHeight="1">
      <c r="B8" s="12" t="inlineStr">
        <is>
          <t>Promising (high R, mid F, mid M)</t>
        </is>
      </c>
      <c r="C8" s="13" t="n">
        <v>3100</v>
      </c>
      <c r="D8" s="13" t="n">
        <v>18</v>
      </c>
      <c r="E8" s="14" t="n">
        <v>2.5</v>
      </c>
      <c r="F8" s="15" t="n">
        <v>19</v>
      </c>
      <c r="G8" s="16" t="n">
        <v>0.66</v>
      </c>
      <c r="H8" s="12" t="inlineStr">
        <is>
          <t>Yes</t>
        </is>
      </c>
      <c r="I8" s="12" t="inlineStr"/>
    </row>
    <row r="9" ht="28" customHeight="1">
      <c r="B9" s="12" t="inlineStr">
        <is>
          <t>At-risk (low R, was-high F, mid M)</t>
        </is>
      </c>
      <c r="C9" s="13" t="n">
        <v>5600</v>
      </c>
      <c r="D9" s="13" t="n">
        <v>62</v>
      </c>
      <c r="E9" s="14" t="n">
        <v>1</v>
      </c>
      <c r="F9" s="15" t="n">
        <v>20</v>
      </c>
      <c r="G9" s="16" t="n">
        <v>0.66</v>
      </c>
      <c r="H9" s="12" t="inlineStr">
        <is>
          <t>Partial</t>
        </is>
      </c>
      <c r="I9" s="12" t="inlineStr">
        <is>
          <t>Winback priority</t>
        </is>
      </c>
    </row>
    <row r="10" ht="28" customHeight="1">
      <c r="B10" s="12" t="inlineStr">
        <is>
          <t>Lapsed (very low R, was-high F)</t>
        </is>
      </c>
      <c r="C10" s="13" t="n">
        <v>12500</v>
      </c>
      <c r="D10" s="13" t="n">
        <v>145</v>
      </c>
      <c r="E10" s="14" t="n">
        <v>0.2</v>
      </c>
      <c r="F10" s="15" t="n">
        <v>19</v>
      </c>
      <c r="G10" s="16" t="n">
        <v>0.66</v>
      </c>
      <c r="H10" s="12" t="inlineStr">
        <is>
          <t>No</t>
        </is>
      </c>
      <c r="I10" s="12" t="inlineStr">
        <is>
          <t>Re-acquire or accept</t>
        </is>
      </c>
    </row>
    <row r="11" ht="28" customHeight="1">
      <c r="B11" s="12" t="inlineStr">
        <is>
          <t>New (recent first purchase)</t>
        </is>
      </c>
      <c r="C11" s="13" t="n">
        <v>8400</v>
      </c>
      <c r="D11" s="13" t="n">
        <v>10</v>
      </c>
      <c r="E11" s="14" t="n">
        <v>0.5</v>
      </c>
      <c r="F11" s="15" t="n">
        <v>16</v>
      </c>
      <c r="G11" s="16" t="n">
        <v>0.62</v>
      </c>
      <c r="H11" s="12" t="inlineStr">
        <is>
          <t>Yes</t>
        </is>
      </c>
      <c r="I11" s="12" t="inlineStr">
        <is>
          <t>Onboarding journey</t>
        </is>
      </c>
    </row>
    <row r="12" ht="28" customHeight="1">
      <c r="B12" s="12" t="inlineStr">
        <is>
          <t>Hibernating (very low R + F)</t>
        </is>
      </c>
      <c r="C12" s="13" t="n">
        <v>18900</v>
      </c>
      <c r="D12" s="13" t="n">
        <v>280</v>
      </c>
      <c r="E12" s="14" t="n">
        <v>0.05</v>
      </c>
      <c r="F12" s="15" t="n">
        <v>15</v>
      </c>
      <c r="G12" s="16" t="n">
        <v>0.6</v>
      </c>
      <c r="H12" s="12" t="inlineStr">
        <is>
          <t>No</t>
        </is>
      </c>
      <c r="I12" s="12" t="inlineStr">
        <is>
          <t>Cold; not worth acquiring back via paid</t>
        </is>
      </c>
    </row>
    <row r="15" ht="22" customHeight="1">
      <c r="A15" s="4" t="inlineStr">
        <is>
          <t>CRM CAMPAIGNS</t>
        </is>
      </c>
    </row>
    <row r="16" ht="22" customHeight="1">
      <c r="B16" s="11" t="inlineStr">
        <is>
          <t>ID</t>
        </is>
      </c>
      <c r="C16" s="11" t="inlineStr">
        <is>
          <t>Campaign</t>
        </is>
      </c>
      <c r="D16" s="11" t="inlineStr">
        <is>
          <t>Segment</t>
        </is>
      </c>
      <c r="E16" s="11" t="inlineStr">
        <is>
          <t>Channel</t>
        </is>
      </c>
      <c r="F16" s="11" t="inlineStr">
        <is>
          <t>Offer cost / customer</t>
        </is>
      </c>
      <c r="G16" s="11" t="inlineStr">
        <is>
          <t>Targeted</t>
        </is>
      </c>
      <c r="H16" s="11" t="inlineStr">
        <is>
          <t>Expected redemption %</t>
        </is>
      </c>
      <c r="I16" s="11" t="inlineStr">
        <is>
          <t>Notes</t>
        </is>
      </c>
    </row>
    <row r="17" ht="28" customHeight="1">
      <c r="B17" s="12" t="inlineStr">
        <is>
          <t>CRM-01</t>
        </is>
      </c>
      <c r="C17" s="12" t="inlineStr">
        <is>
          <t>Welcome onboarding flow</t>
        </is>
      </c>
      <c r="D17" s="12" t="inlineStr">
        <is>
          <t>New (recent first purchase)</t>
        </is>
      </c>
      <c r="E17" s="12" t="inlineStr">
        <is>
          <t>Email</t>
        </is>
      </c>
      <c r="F17" s="17" t="n">
        <v>0</v>
      </c>
      <c r="G17" s="13" t="n">
        <v>5000</v>
      </c>
      <c r="H17" s="16" t="n">
        <v>0.45</v>
      </c>
      <c r="I17" s="12" t="inlineStr">
        <is>
          <t>No incentive, content-led</t>
        </is>
      </c>
    </row>
    <row r="18" ht="28" customHeight="1">
      <c r="B18" s="12" t="inlineStr">
        <is>
          <t>CRM-02</t>
        </is>
      </c>
      <c r="C18" s="12" t="inlineStr">
        <is>
          <t>Champion thank-you</t>
        </is>
      </c>
      <c r="D18" s="12" t="inlineStr">
        <is>
          <t>Champion (high R, high F, high M)</t>
        </is>
      </c>
      <c r="E18" s="12" t="inlineStr">
        <is>
          <t>Push</t>
        </is>
      </c>
      <c r="F18" s="17" t="n">
        <v>0</v>
      </c>
      <c r="G18" s="13" t="n">
        <v>2000</v>
      </c>
      <c r="H18" s="16" t="n">
        <v>0.32</v>
      </c>
      <c r="I18" s="12" t="inlineStr"/>
    </row>
    <row r="19" ht="28" customHeight="1">
      <c r="B19" s="12" t="inlineStr">
        <is>
          <t>CRM-03</t>
        </is>
      </c>
      <c r="C19" s="12" t="inlineStr">
        <is>
          <t>Loyalty multiplier</t>
        </is>
      </c>
      <c r="D19" s="12" t="inlineStr">
        <is>
          <t>Loyal (mid R, high F, mid-high M)</t>
        </is>
      </c>
      <c r="E19" s="12" t="inlineStr">
        <is>
          <t>In-app</t>
        </is>
      </c>
      <c r="F19" s="17" t="n">
        <v>0.5</v>
      </c>
      <c r="G19" s="13" t="n">
        <v>3500</v>
      </c>
      <c r="H19" s="16" t="n">
        <v>0.28</v>
      </c>
      <c r="I19" s="12" t="inlineStr"/>
    </row>
    <row r="20" ht="28" customHeight="1">
      <c r="B20" s="12" t="inlineStr">
        <is>
          <t>CRM-04</t>
        </is>
      </c>
      <c r="C20" s="12" t="inlineStr">
        <is>
          <t>Winback — 25% off</t>
        </is>
      </c>
      <c r="D20" s="12" t="inlineStr">
        <is>
          <t>At-risk (low R, was-high F, mid M)</t>
        </is>
      </c>
      <c r="E20" s="12" t="inlineStr">
        <is>
          <t>Email</t>
        </is>
      </c>
      <c r="F20" s="17" t="n">
        <v>4</v>
      </c>
      <c r="G20" s="13" t="n">
        <v>4500</v>
      </c>
      <c r="H20" s="16" t="n">
        <v>0.22</v>
      </c>
      <c r="I20" s="12" t="inlineStr"/>
    </row>
    <row r="21" ht="28" customHeight="1">
      <c r="B21" s="12" t="inlineStr">
        <is>
          <t>CRM-05</t>
        </is>
      </c>
      <c r="C21" s="12" t="inlineStr">
        <is>
          <t>Winback — free upgrade</t>
        </is>
      </c>
      <c r="D21" s="12" t="inlineStr">
        <is>
          <t>At-risk (low R, was-high F, mid M)</t>
        </is>
      </c>
      <c r="E21" s="12" t="inlineStr">
        <is>
          <t>SMS</t>
        </is>
      </c>
      <c r="F21" s="17" t="n">
        <v>2</v>
      </c>
      <c r="G21" s="13" t="n">
        <v>1500</v>
      </c>
      <c r="H21" s="16" t="n">
        <v>0.18</v>
      </c>
      <c r="I21" s="12" t="inlineStr"/>
    </row>
    <row r="22" ht="28" customHeight="1">
      <c r="B22" s="12" t="inlineStr">
        <is>
          <t>CRM-06</t>
        </is>
      </c>
      <c r="C22" s="12" t="inlineStr">
        <is>
          <t>Lapsed reactivation</t>
        </is>
      </c>
      <c r="D22" s="12" t="inlineStr">
        <is>
          <t>Lapsed (very low R, was-high F)</t>
        </is>
      </c>
      <c r="E22" s="12" t="inlineStr">
        <is>
          <t>Email</t>
        </is>
      </c>
      <c r="F22" s="17" t="n">
        <v>3.5</v>
      </c>
      <c r="G22" s="13" t="n">
        <v>8500</v>
      </c>
      <c r="H22" s="16" t="n">
        <v>0.08</v>
      </c>
      <c r="I22" s="12" t="inlineStr"/>
    </row>
    <row r="23" ht="28" customHeight="1">
      <c r="B23" s="12" t="inlineStr">
        <is>
          <t>CRM-07</t>
        </is>
      </c>
      <c r="C23" s="12" t="inlineStr">
        <is>
          <t>Promising nurture</t>
        </is>
      </c>
      <c r="D23" s="12" t="inlineStr">
        <is>
          <t>Promising (high R, mid F, mid M)</t>
        </is>
      </c>
      <c r="E23" s="12" t="inlineStr">
        <is>
          <t>Email</t>
        </is>
      </c>
      <c r="F23" s="17" t="n">
        <v>0</v>
      </c>
      <c r="G23" s="13" t="n">
        <v>2800</v>
      </c>
      <c r="H23" s="16" t="n">
        <v>0.12</v>
      </c>
      <c r="I23" s="12" t="inlineStr"/>
    </row>
    <row r="24" ht="28" customHeight="1">
      <c r="B24" s="12" t="inlineStr">
        <is>
          <t>CRM-08</t>
        </is>
      </c>
      <c r="C24" s="12" t="inlineStr">
        <is>
          <t>Hibernating last-chance</t>
        </is>
      </c>
      <c r="D24" s="12" t="inlineStr">
        <is>
          <t>Hibernating (very low R + F)</t>
        </is>
      </c>
      <c r="E24" s="12" t="inlineStr">
        <is>
          <t>Email</t>
        </is>
      </c>
      <c r="F24" s="17" t="n">
        <v>5</v>
      </c>
      <c r="G24" s="13" t="n">
        <v>5000</v>
      </c>
      <c r="H24" s="16" t="n">
        <v>0.04</v>
      </c>
      <c r="I24" s="12" t="inlineStr"/>
    </row>
    <row r="25">
      <c r="B25" s="18" t="n"/>
      <c r="C25" s="18" t="n"/>
      <c r="D25" s="18" t="n"/>
      <c r="E25" s="18" t="n"/>
      <c r="F25" s="19" t="n"/>
      <c r="G25" s="20" t="n"/>
      <c r="H25" s="21" t="n"/>
      <c r="I25" s="18" t="n"/>
    </row>
    <row r="26">
      <c r="B26" s="18" t="n"/>
      <c r="C26" s="18" t="n"/>
      <c r="D26" s="18" t="n"/>
      <c r="E26" s="18" t="n"/>
      <c r="F26" s="19" t="n"/>
      <c r="G26" s="20" t="n"/>
      <c r="H26" s="21" t="n"/>
      <c r="I26" s="18" t="n"/>
    </row>
    <row r="27">
      <c r="B27" s="18" t="n"/>
      <c r="C27" s="18" t="n"/>
      <c r="D27" s="18" t="n"/>
      <c r="E27" s="18" t="n"/>
      <c r="F27" s="19" t="n"/>
      <c r="G27" s="20" t="n"/>
      <c r="H27" s="21" t="n"/>
      <c r="I27" s="18" t="n"/>
    </row>
    <row r="28">
      <c r="B28" s="18" t="n"/>
      <c r="C28" s="18" t="n"/>
      <c r="D28" s="18" t="n"/>
      <c r="E28" s="18" t="n"/>
      <c r="F28" s="19" t="n"/>
      <c r="G28" s="20" t="n"/>
      <c r="H28" s="21" t="n"/>
      <c r="I28" s="18" t="n"/>
    </row>
    <row r="29">
      <c r="B29" s="18" t="n"/>
      <c r="C29" s="18" t="n"/>
      <c r="D29" s="18" t="n"/>
      <c r="E29" s="18" t="n"/>
      <c r="F29" s="19" t="n"/>
      <c r="G29" s="20" t="n"/>
      <c r="H29" s="21" t="n"/>
      <c r="I29" s="18" t="n"/>
    </row>
    <row r="30">
      <c r="B30" s="18" t="n"/>
      <c r="C30" s="18" t="n"/>
      <c r="D30" s="18" t="n"/>
      <c r="E30" s="18" t="n"/>
      <c r="F30" s="19" t="n"/>
      <c r="G30" s="20" t="n"/>
      <c r="H30" s="21" t="n"/>
      <c r="I30" s="18" t="n"/>
    </row>
  </sheetData>
  <mergeCells count="4">
    <mergeCell ref="A15:N15"/>
    <mergeCell ref="A4:N4"/>
    <mergeCell ref="A2:N2"/>
    <mergeCell ref="A1:N1"/>
  </mergeCells>
  <dataValidations count="3">
    <dataValidation sqref="H6:H12" showDropDown="0" showInputMessage="0" showErrorMessage="0" allowBlank="1" errorTitle="Invalid choice" error="Choose from the dropdown list." type="list">
      <formula1>"Yes,No,Partial"</formula1>
    </dataValidation>
    <dataValidation sqref="D17:D30" showDropDown="0" showInputMessage="0" showErrorMessage="0" allowBlank="1" errorTitle="Invalid choice" error="Choose from the dropdown list." type="list">
      <formula1>"Champion (high R, high F, high M),Loyal (mid R, high F, mid-high M),Promising (high R, mid F, mid M),At-risk (low R, was-high F, mid M),Lapsed (very low R, was-high F),New (recent first purchase),Hibernating (very low R + F)"</formula1>
    </dataValidation>
    <dataValidation sqref="E17:E30" showDropDown="0" showInputMessage="0" showErrorMessage="0" allowBlank="1" errorTitle="Invalid choice" error="Choose from the dropdown list." type="list">
      <formula1>"Email,SMS,Push,In-app,WhatsApp / Messaging,Direct mail,Loyalty in-store"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Segment economics · campaign returns · CRM programme ROI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PER-SEGMENT ECONOMICS</t>
        </is>
      </c>
    </row>
    <row r="5" ht="22" customHeight="1">
      <c r="B5" s="11" t="inlineStr">
        <is>
          <t>Segment</t>
        </is>
      </c>
      <c r="C5" s="11" t="inlineStr">
        <is>
          <t>Customers</t>
        </is>
      </c>
      <c r="D5" s="11" t="inlineStr">
        <is>
          <t>Annualised visits / cust</t>
        </is>
      </c>
      <c r="E5" s="11" t="inlineStr">
        <is>
          <t>Annual gross profit / cust</t>
        </is>
      </c>
      <c r="F5" s="11" t="inlineStr">
        <is>
          <t>Segment LTV (annual)</t>
        </is>
      </c>
      <c r="G5" s="11" t="inlineStr">
        <is>
          <t>% of total LTV</t>
        </is>
      </c>
      <c r="H5" s="11" t="inlineStr">
        <is>
          <t>Action</t>
        </is>
      </c>
    </row>
    <row r="6">
      <c r="B6" s="22">
        <f>Inputs!B6</f>
        <v/>
      </c>
      <c r="C6" s="23">
        <f>Inputs!C6</f>
        <v/>
      </c>
      <c r="D6" s="24">
        <f>IFERROR(Inputs!E6*4*IF(Inputs!H6="Yes",1,IF(Inputs!H6="Partial",0.5,0.1)),0)</f>
        <v/>
      </c>
      <c r="E6" s="25">
        <f>IFERROR(D6*Inputs!F6*Inputs!G6,0)</f>
        <v/>
      </c>
      <c r="F6" s="25">
        <f>IFERROR(C6*E6,0)</f>
        <v/>
      </c>
      <c r="G6" s="26">
        <f>IFERROR(F6/SUM($F$6:$F$12),0)</f>
        <v/>
      </c>
      <c r="H6" s="22">
        <f>IF(Inputs!B6="","",IF(LEFT(Inputs!B6,9)="Champion","Retain + advocate",IF(LEFT(Inputs!B6,5)="Loyal","Reward, increase frequency",IF(LEFT(Inputs!B6,9)="Promising","Nurture, build to Loyal",IF(LEFT(Inputs!B6,7)="At-risk","Winback before lapse",IF(LEFT(Inputs!B6,6)="Lapsed","Reactivate or accept",IF(LEFT(Inputs!B6,3)="New","Onboard","Last-chance or remove")))))))</f>
        <v/>
      </c>
    </row>
    <row r="7">
      <c r="B7" s="22">
        <f>Inputs!B7</f>
        <v/>
      </c>
      <c r="C7" s="23">
        <f>Inputs!C7</f>
        <v/>
      </c>
      <c r="D7" s="24">
        <f>IFERROR(Inputs!E7*4*IF(Inputs!H7="Yes",1,IF(Inputs!H7="Partial",0.5,0.1)),0)</f>
        <v/>
      </c>
      <c r="E7" s="25">
        <f>IFERROR(D7*Inputs!F7*Inputs!G7,0)</f>
        <v/>
      </c>
      <c r="F7" s="25">
        <f>IFERROR(C7*E7,0)</f>
        <v/>
      </c>
      <c r="G7" s="26">
        <f>IFERROR(F7/SUM($F$6:$F$12),0)</f>
        <v/>
      </c>
      <c r="H7" s="22">
        <f>IF(Inputs!B7="","",IF(LEFT(Inputs!B7,9)="Champion","Retain + advocate",IF(LEFT(Inputs!B7,5)="Loyal","Reward, increase frequency",IF(LEFT(Inputs!B7,9)="Promising","Nurture, build to Loyal",IF(LEFT(Inputs!B7,7)="At-risk","Winback before lapse",IF(LEFT(Inputs!B7,6)="Lapsed","Reactivate or accept",IF(LEFT(Inputs!B7,3)="New","Onboard","Last-chance or remove")))))))</f>
        <v/>
      </c>
    </row>
    <row r="8">
      <c r="B8" s="22">
        <f>Inputs!B8</f>
        <v/>
      </c>
      <c r="C8" s="23">
        <f>Inputs!C8</f>
        <v/>
      </c>
      <c r="D8" s="24">
        <f>IFERROR(Inputs!E8*4*IF(Inputs!H8="Yes",1,IF(Inputs!H8="Partial",0.5,0.1)),0)</f>
        <v/>
      </c>
      <c r="E8" s="25">
        <f>IFERROR(D8*Inputs!F8*Inputs!G8,0)</f>
        <v/>
      </c>
      <c r="F8" s="25">
        <f>IFERROR(C8*E8,0)</f>
        <v/>
      </c>
      <c r="G8" s="26">
        <f>IFERROR(F8/SUM($F$6:$F$12),0)</f>
        <v/>
      </c>
      <c r="H8" s="22">
        <f>IF(Inputs!B8="","",IF(LEFT(Inputs!B8,9)="Champion","Retain + advocate",IF(LEFT(Inputs!B8,5)="Loyal","Reward, increase frequency",IF(LEFT(Inputs!B8,9)="Promising","Nurture, build to Loyal",IF(LEFT(Inputs!B8,7)="At-risk","Winback before lapse",IF(LEFT(Inputs!B8,6)="Lapsed","Reactivate or accept",IF(LEFT(Inputs!B8,3)="New","Onboard","Last-chance or remove")))))))</f>
        <v/>
      </c>
    </row>
    <row r="9">
      <c r="B9" s="22">
        <f>Inputs!B9</f>
        <v/>
      </c>
      <c r="C9" s="23">
        <f>Inputs!C9</f>
        <v/>
      </c>
      <c r="D9" s="24">
        <f>IFERROR(Inputs!E9*4*IF(Inputs!H9="Yes",1,IF(Inputs!H9="Partial",0.5,0.1)),0)</f>
        <v/>
      </c>
      <c r="E9" s="25">
        <f>IFERROR(D9*Inputs!F9*Inputs!G9,0)</f>
        <v/>
      </c>
      <c r="F9" s="25">
        <f>IFERROR(C9*E9,0)</f>
        <v/>
      </c>
      <c r="G9" s="26">
        <f>IFERROR(F9/SUM($F$6:$F$12),0)</f>
        <v/>
      </c>
      <c r="H9" s="22">
        <f>IF(Inputs!B9="","",IF(LEFT(Inputs!B9,9)="Champion","Retain + advocate",IF(LEFT(Inputs!B9,5)="Loyal","Reward, increase frequency",IF(LEFT(Inputs!B9,9)="Promising","Nurture, build to Loyal",IF(LEFT(Inputs!B9,7)="At-risk","Winback before lapse",IF(LEFT(Inputs!B9,6)="Lapsed","Reactivate or accept",IF(LEFT(Inputs!B9,3)="New","Onboard","Last-chance or remove")))))))</f>
        <v/>
      </c>
    </row>
    <row r="10">
      <c r="B10" s="22">
        <f>Inputs!B10</f>
        <v/>
      </c>
      <c r="C10" s="23">
        <f>Inputs!C10</f>
        <v/>
      </c>
      <c r="D10" s="24">
        <f>IFERROR(Inputs!E10*4*IF(Inputs!H10="Yes",1,IF(Inputs!H10="Partial",0.5,0.1)),0)</f>
        <v/>
      </c>
      <c r="E10" s="25">
        <f>IFERROR(D10*Inputs!F10*Inputs!G10,0)</f>
        <v/>
      </c>
      <c r="F10" s="25">
        <f>IFERROR(C10*E10,0)</f>
        <v/>
      </c>
      <c r="G10" s="26">
        <f>IFERROR(F10/SUM($F$6:$F$12),0)</f>
        <v/>
      </c>
      <c r="H10" s="22">
        <f>IF(Inputs!B10="","",IF(LEFT(Inputs!B10,9)="Champion","Retain + advocate",IF(LEFT(Inputs!B10,5)="Loyal","Reward, increase frequency",IF(LEFT(Inputs!B10,9)="Promising","Nurture, build to Loyal",IF(LEFT(Inputs!B10,7)="At-risk","Winback before lapse",IF(LEFT(Inputs!B10,6)="Lapsed","Reactivate or accept",IF(LEFT(Inputs!B10,3)="New","Onboard","Last-chance or remove")))))))</f>
        <v/>
      </c>
    </row>
    <row r="11">
      <c r="B11" s="22">
        <f>Inputs!B11</f>
        <v/>
      </c>
      <c r="C11" s="23">
        <f>Inputs!C11</f>
        <v/>
      </c>
      <c r="D11" s="24">
        <f>IFERROR(Inputs!E11*4*IF(Inputs!H11="Yes",1,IF(Inputs!H11="Partial",0.5,0.1)),0)</f>
        <v/>
      </c>
      <c r="E11" s="25">
        <f>IFERROR(D11*Inputs!F11*Inputs!G11,0)</f>
        <v/>
      </c>
      <c r="F11" s="25">
        <f>IFERROR(C11*E11,0)</f>
        <v/>
      </c>
      <c r="G11" s="26">
        <f>IFERROR(F11/SUM($F$6:$F$12),0)</f>
        <v/>
      </c>
      <c r="H11" s="22">
        <f>IF(Inputs!B11="","",IF(LEFT(Inputs!B11,9)="Champion","Retain + advocate",IF(LEFT(Inputs!B11,5)="Loyal","Reward, increase frequency",IF(LEFT(Inputs!B11,9)="Promising","Nurture, build to Loyal",IF(LEFT(Inputs!B11,7)="At-risk","Winback before lapse",IF(LEFT(Inputs!B11,6)="Lapsed","Reactivate or accept",IF(LEFT(Inputs!B11,3)="New","Onboard","Last-chance or remove")))))))</f>
        <v/>
      </c>
    </row>
    <row r="12">
      <c r="B12" s="22">
        <f>Inputs!B12</f>
        <v/>
      </c>
      <c r="C12" s="23">
        <f>Inputs!C12</f>
        <v/>
      </c>
      <c r="D12" s="24">
        <f>IFERROR(Inputs!E12*4*IF(Inputs!H12="Yes",1,IF(Inputs!H12="Partial",0.5,0.1)),0)</f>
        <v/>
      </c>
      <c r="E12" s="25">
        <f>IFERROR(D12*Inputs!F12*Inputs!G12,0)</f>
        <v/>
      </c>
      <c r="F12" s="25">
        <f>IFERROR(C12*E12,0)</f>
        <v/>
      </c>
      <c r="G12" s="26">
        <f>IFERROR(F12/SUM($F$6:$F$12),0)</f>
        <v/>
      </c>
      <c r="H12" s="22">
        <f>IF(Inputs!B12="","",IF(LEFT(Inputs!B12,9)="Champion","Retain + advocate",IF(LEFT(Inputs!B12,5)="Loyal","Reward, increase frequency",IF(LEFT(Inputs!B12,9)="Promising","Nurture, build to Loyal",IF(LEFT(Inputs!B12,7)="At-risk","Winback before lapse",IF(LEFT(Inputs!B12,6)="Lapsed","Reactivate or accept",IF(LEFT(Inputs!B12,3)="New","Onboard","Last-chance or remove")))))))</f>
        <v/>
      </c>
    </row>
    <row r="15" ht="22" customHeight="1">
      <c r="A15" s="4" t="inlineStr">
        <is>
          <t>PER-CAMPAIGN RETURNS</t>
        </is>
      </c>
    </row>
    <row r="16" ht="22" customHeight="1">
      <c r="B16" s="11" t="inlineStr">
        <is>
          <t>Campaign</t>
        </is>
      </c>
      <c r="C16" s="11" t="inlineStr">
        <is>
          <t>Segment</t>
        </is>
      </c>
      <c r="D16" s="11" t="inlineStr">
        <is>
          <t>Targeted</t>
        </is>
      </c>
      <c r="E16" s="11" t="inlineStr">
        <is>
          <t>Redemption %</t>
        </is>
      </c>
      <c r="F16" s="11" t="inlineStr">
        <is>
          <t>Expected redemptions</t>
        </is>
      </c>
      <c r="G16" s="11" t="inlineStr">
        <is>
          <t>Avg revenue / redemption</t>
        </is>
      </c>
      <c r="H16" s="11" t="inlineStr">
        <is>
          <t>Campaign revenue</t>
        </is>
      </c>
      <c r="I16" s="11" t="inlineStr">
        <is>
          <t>Campaign cost</t>
        </is>
      </c>
      <c r="J16" s="11" t="inlineStr">
        <is>
          <t>Net contribution</t>
        </is>
      </c>
      <c r="K16" t="inlineStr">
        <is>
          <t>ROI</t>
        </is>
      </c>
    </row>
    <row r="17">
      <c r="B17" s="22">
        <f>Inputs!C17</f>
        <v/>
      </c>
      <c r="C17" s="23">
        <f>Inputs!D17</f>
        <v/>
      </c>
      <c r="D17" s="27">
        <f>Inputs!G17</f>
        <v/>
      </c>
      <c r="E17" s="27">
        <f>Inputs!H17</f>
        <v/>
      </c>
      <c r="F17" s="23">
        <f>IFERROR(D17*E17,0)</f>
        <v/>
      </c>
      <c r="G17" s="28">
        <f>IFERROR(INDEX(Inputs!F$6:F$12,MATCH(C17,Inputs!B$6:B$12,0)),0)</f>
        <v/>
      </c>
      <c r="H17" s="25">
        <f>IFERROR(F17*G17,0)</f>
        <v/>
      </c>
      <c r="I17" s="25">
        <f>IFERROR(F17*Inputs!F17,0)</f>
        <v/>
      </c>
      <c r="J17" s="25">
        <f>IFERROR(H17*Assumptions!$C$6-I17,0)</f>
        <v/>
      </c>
      <c r="K17" s="27">
        <f>IFERROR(J17/MAX(I17,1),0)</f>
        <v/>
      </c>
    </row>
    <row r="18">
      <c r="B18" s="22">
        <f>Inputs!C18</f>
        <v/>
      </c>
      <c r="C18" s="23">
        <f>Inputs!D18</f>
        <v/>
      </c>
      <c r="D18" s="27">
        <f>Inputs!G18</f>
        <v/>
      </c>
      <c r="E18" s="27">
        <f>Inputs!H18</f>
        <v/>
      </c>
      <c r="F18" s="23">
        <f>IFERROR(D18*E18,0)</f>
        <v/>
      </c>
      <c r="G18" s="28">
        <f>IFERROR(INDEX(Inputs!F$6:F$12,MATCH(C18,Inputs!B$6:B$12,0)),0)</f>
        <v/>
      </c>
      <c r="H18" s="25">
        <f>IFERROR(F18*G18,0)</f>
        <v/>
      </c>
      <c r="I18" s="25">
        <f>IFERROR(F18*Inputs!F18,0)</f>
        <v/>
      </c>
      <c r="J18" s="25">
        <f>IFERROR(H18*Assumptions!$C$6-I18,0)</f>
        <v/>
      </c>
      <c r="K18" s="27">
        <f>IFERROR(J18/MAX(I18,1),0)</f>
        <v/>
      </c>
    </row>
    <row r="19">
      <c r="B19" s="22">
        <f>Inputs!C19</f>
        <v/>
      </c>
      <c r="C19" s="23">
        <f>Inputs!D19</f>
        <v/>
      </c>
      <c r="D19" s="27">
        <f>Inputs!G19</f>
        <v/>
      </c>
      <c r="E19" s="27">
        <f>Inputs!H19</f>
        <v/>
      </c>
      <c r="F19" s="23">
        <f>IFERROR(D19*E19,0)</f>
        <v/>
      </c>
      <c r="G19" s="28">
        <f>IFERROR(INDEX(Inputs!F$6:F$12,MATCH(C19,Inputs!B$6:B$12,0)),0)</f>
        <v/>
      </c>
      <c r="H19" s="25">
        <f>IFERROR(F19*G19,0)</f>
        <v/>
      </c>
      <c r="I19" s="25">
        <f>IFERROR(F19*Inputs!F19,0)</f>
        <v/>
      </c>
      <c r="J19" s="25">
        <f>IFERROR(H19*Assumptions!$C$6-I19,0)</f>
        <v/>
      </c>
      <c r="K19" s="27">
        <f>IFERROR(J19/MAX(I19,1),0)</f>
        <v/>
      </c>
    </row>
    <row r="20">
      <c r="B20" s="22">
        <f>Inputs!C20</f>
        <v/>
      </c>
      <c r="C20" s="23">
        <f>Inputs!D20</f>
        <v/>
      </c>
      <c r="D20" s="27">
        <f>Inputs!G20</f>
        <v/>
      </c>
      <c r="E20" s="27">
        <f>Inputs!H20</f>
        <v/>
      </c>
      <c r="F20" s="23">
        <f>IFERROR(D20*E20,0)</f>
        <v/>
      </c>
      <c r="G20" s="28">
        <f>IFERROR(INDEX(Inputs!F$6:F$12,MATCH(C20,Inputs!B$6:B$12,0)),0)</f>
        <v/>
      </c>
      <c r="H20" s="25">
        <f>IFERROR(F20*G20,0)</f>
        <v/>
      </c>
      <c r="I20" s="25">
        <f>IFERROR(F20*Inputs!F20,0)</f>
        <v/>
      </c>
      <c r="J20" s="25">
        <f>IFERROR(H20*Assumptions!$C$6-I20,0)</f>
        <v/>
      </c>
      <c r="K20" s="27">
        <f>IFERROR(J20/MAX(I20,1),0)</f>
        <v/>
      </c>
    </row>
    <row r="21">
      <c r="B21" s="22">
        <f>Inputs!C21</f>
        <v/>
      </c>
      <c r="C21" s="23">
        <f>Inputs!D21</f>
        <v/>
      </c>
      <c r="D21" s="27">
        <f>Inputs!G21</f>
        <v/>
      </c>
      <c r="E21" s="27">
        <f>Inputs!H21</f>
        <v/>
      </c>
      <c r="F21" s="23">
        <f>IFERROR(D21*E21,0)</f>
        <v/>
      </c>
      <c r="G21" s="28">
        <f>IFERROR(INDEX(Inputs!F$6:F$12,MATCH(C21,Inputs!B$6:B$12,0)),0)</f>
        <v/>
      </c>
      <c r="H21" s="25">
        <f>IFERROR(F21*G21,0)</f>
        <v/>
      </c>
      <c r="I21" s="25">
        <f>IFERROR(F21*Inputs!F21,0)</f>
        <v/>
      </c>
      <c r="J21" s="25">
        <f>IFERROR(H21*Assumptions!$C$6-I21,0)</f>
        <v/>
      </c>
      <c r="K21" s="27">
        <f>IFERROR(J21/MAX(I21,1),0)</f>
        <v/>
      </c>
    </row>
    <row r="22">
      <c r="B22" s="22">
        <f>Inputs!C22</f>
        <v/>
      </c>
      <c r="C22" s="23">
        <f>Inputs!D22</f>
        <v/>
      </c>
      <c r="D22" s="27">
        <f>Inputs!G22</f>
        <v/>
      </c>
      <c r="E22" s="27">
        <f>Inputs!H22</f>
        <v/>
      </c>
      <c r="F22" s="23">
        <f>IFERROR(D22*E22,0)</f>
        <v/>
      </c>
      <c r="G22" s="28">
        <f>IFERROR(INDEX(Inputs!F$6:F$12,MATCH(C22,Inputs!B$6:B$12,0)),0)</f>
        <v/>
      </c>
      <c r="H22" s="25">
        <f>IFERROR(F22*G22,0)</f>
        <v/>
      </c>
      <c r="I22" s="25">
        <f>IFERROR(F22*Inputs!F22,0)</f>
        <v/>
      </c>
      <c r="J22" s="25">
        <f>IFERROR(H22*Assumptions!$C$6-I22,0)</f>
        <v/>
      </c>
      <c r="K22" s="27">
        <f>IFERROR(J22/MAX(I22,1),0)</f>
        <v/>
      </c>
    </row>
    <row r="23">
      <c r="B23" s="22">
        <f>Inputs!C23</f>
        <v/>
      </c>
      <c r="C23" s="23">
        <f>Inputs!D23</f>
        <v/>
      </c>
      <c r="D23" s="27">
        <f>Inputs!G23</f>
        <v/>
      </c>
      <c r="E23" s="27">
        <f>Inputs!H23</f>
        <v/>
      </c>
      <c r="F23" s="23">
        <f>IFERROR(D23*E23,0)</f>
        <v/>
      </c>
      <c r="G23" s="28">
        <f>IFERROR(INDEX(Inputs!F$6:F$12,MATCH(C23,Inputs!B$6:B$12,0)),0)</f>
        <v/>
      </c>
      <c r="H23" s="25">
        <f>IFERROR(F23*G23,0)</f>
        <v/>
      </c>
      <c r="I23" s="25">
        <f>IFERROR(F23*Inputs!F23,0)</f>
        <v/>
      </c>
      <c r="J23" s="25">
        <f>IFERROR(H23*Assumptions!$C$6-I23,0)</f>
        <v/>
      </c>
      <c r="K23" s="27">
        <f>IFERROR(J23/MAX(I23,1),0)</f>
        <v/>
      </c>
    </row>
    <row r="24">
      <c r="B24" s="22">
        <f>Inputs!C24</f>
        <v/>
      </c>
      <c r="C24" s="23">
        <f>Inputs!D24</f>
        <v/>
      </c>
      <c r="D24" s="27">
        <f>Inputs!G24</f>
        <v/>
      </c>
      <c r="E24" s="27">
        <f>Inputs!H24</f>
        <v/>
      </c>
      <c r="F24" s="23">
        <f>IFERROR(D24*E24,0)</f>
        <v/>
      </c>
      <c r="G24" s="28">
        <f>IFERROR(INDEX(Inputs!F$6:F$12,MATCH(C24,Inputs!B$6:B$12,0)),0)</f>
        <v/>
      </c>
      <c r="H24" s="25">
        <f>IFERROR(F24*G24,0)</f>
        <v/>
      </c>
      <c r="I24" s="25">
        <f>IFERROR(F24*Inputs!F24,0)</f>
        <v/>
      </c>
      <c r="J24" s="25">
        <f>IFERROR(H24*Assumptions!$C$6-I24,0)</f>
        <v/>
      </c>
      <c r="K24" s="27">
        <f>IFERROR(J24/MAX(I24,1),0)</f>
        <v/>
      </c>
    </row>
    <row r="25">
      <c r="B25" s="22">
        <f>Inputs!C25</f>
        <v/>
      </c>
      <c r="C25" s="23">
        <f>Inputs!D25</f>
        <v/>
      </c>
      <c r="D25" s="27">
        <f>Inputs!G25</f>
        <v/>
      </c>
      <c r="E25" s="27">
        <f>Inputs!H25</f>
        <v/>
      </c>
      <c r="F25" s="23">
        <f>IFERROR(D25*E25,0)</f>
        <v/>
      </c>
      <c r="G25" s="28">
        <f>IFERROR(INDEX(Inputs!F$6:F$12,MATCH(C25,Inputs!B$6:B$12,0)),0)</f>
        <v/>
      </c>
      <c r="H25" s="25">
        <f>IFERROR(F25*G25,0)</f>
        <v/>
      </c>
      <c r="I25" s="25">
        <f>IFERROR(F25*Inputs!F25,0)</f>
        <v/>
      </c>
      <c r="J25" s="25">
        <f>IFERROR(H25*Assumptions!$C$6-I25,0)</f>
        <v/>
      </c>
      <c r="K25" s="27">
        <f>IFERROR(J25/MAX(I25,1),0)</f>
        <v/>
      </c>
    </row>
    <row r="26">
      <c r="B26" s="22">
        <f>Inputs!C26</f>
        <v/>
      </c>
      <c r="C26" s="23">
        <f>Inputs!D26</f>
        <v/>
      </c>
      <c r="D26" s="27">
        <f>Inputs!G26</f>
        <v/>
      </c>
      <c r="E26" s="27">
        <f>Inputs!H26</f>
        <v/>
      </c>
      <c r="F26" s="23">
        <f>IFERROR(D26*E26,0)</f>
        <v/>
      </c>
      <c r="G26" s="28">
        <f>IFERROR(INDEX(Inputs!F$6:F$12,MATCH(C26,Inputs!B$6:B$12,0)),0)</f>
        <v/>
      </c>
      <c r="H26" s="25">
        <f>IFERROR(F26*G26,0)</f>
        <v/>
      </c>
      <c r="I26" s="25">
        <f>IFERROR(F26*Inputs!F26,0)</f>
        <v/>
      </c>
      <c r="J26" s="25">
        <f>IFERROR(H26*Assumptions!$C$6-I26,0)</f>
        <v/>
      </c>
      <c r="K26" s="27">
        <f>IFERROR(J26/MAX(I26,1),0)</f>
        <v/>
      </c>
    </row>
    <row r="27">
      <c r="B27" s="22">
        <f>Inputs!C27</f>
        <v/>
      </c>
      <c r="C27" s="23">
        <f>Inputs!D27</f>
        <v/>
      </c>
      <c r="D27" s="27">
        <f>Inputs!G27</f>
        <v/>
      </c>
      <c r="E27" s="27">
        <f>Inputs!H27</f>
        <v/>
      </c>
      <c r="F27" s="23">
        <f>IFERROR(D27*E27,0)</f>
        <v/>
      </c>
      <c r="G27" s="28">
        <f>IFERROR(INDEX(Inputs!F$6:F$12,MATCH(C27,Inputs!B$6:B$12,0)),0)</f>
        <v/>
      </c>
      <c r="H27" s="25">
        <f>IFERROR(F27*G27,0)</f>
        <v/>
      </c>
      <c r="I27" s="25">
        <f>IFERROR(F27*Inputs!F27,0)</f>
        <v/>
      </c>
      <c r="J27" s="25">
        <f>IFERROR(H27*Assumptions!$C$6-I27,0)</f>
        <v/>
      </c>
      <c r="K27" s="27">
        <f>IFERROR(J27/MAX(I27,1),0)</f>
        <v/>
      </c>
    </row>
    <row r="28">
      <c r="B28" s="22">
        <f>Inputs!C28</f>
        <v/>
      </c>
      <c r="C28" s="23">
        <f>Inputs!D28</f>
        <v/>
      </c>
      <c r="D28" s="27">
        <f>Inputs!G28</f>
        <v/>
      </c>
      <c r="E28" s="27">
        <f>Inputs!H28</f>
        <v/>
      </c>
      <c r="F28" s="23">
        <f>IFERROR(D28*E28,0)</f>
        <v/>
      </c>
      <c r="G28" s="28">
        <f>IFERROR(INDEX(Inputs!F$6:F$12,MATCH(C28,Inputs!B$6:B$12,0)),0)</f>
        <v/>
      </c>
      <c r="H28" s="25">
        <f>IFERROR(F28*G28,0)</f>
        <v/>
      </c>
      <c r="I28" s="25">
        <f>IFERROR(F28*Inputs!F28,0)</f>
        <v/>
      </c>
      <c r="J28" s="25">
        <f>IFERROR(H28*Assumptions!$C$6-I28,0)</f>
        <v/>
      </c>
      <c r="K28" s="27">
        <f>IFERROR(J28/MAX(I28,1),0)</f>
        <v/>
      </c>
    </row>
    <row r="29">
      <c r="B29" s="22">
        <f>Inputs!C29</f>
        <v/>
      </c>
      <c r="C29" s="23">
        <f>Inputs!D29</f>
        <v/>
      </c>
      <c r="D29" s="27">
        <f>Inputs!G29</f>
        <v/>
      </c>
      <c r="E29" s="27">
        <f>Inputs!H29</f>
        <v/>
      </c>
      <c r="F29" s="23">
        <f>IFERROR(D29*E29,0)</f>
        <v/>
      </c>
      <c r="G29" s="28">
        <f>IFERROR(INDEX(Inputs!F$6:F$12,MATCH(C29,Inputs!B$6:B$12,0)),0)</f>
        <v/>
      </c>
      <c r="H29" s="25">
        <f>IFERROR(F29*G29,0)</f>
        <v/>
      </c>
      <c r="I29" s="25">
        <f>IFERROR(F29*Inputs!F29,0)</f>
        <v/>
      </c>
      <c r="J29" s="25">
        <f>IFERROR(H29*Assumptions!$C$6-I29,0)</f>
        <v/>
      </c>
      <c r="K29" s="27">
        <f>IFERROR(J29/MAX(I29,1),0)</f>
        <v/>
      </c>
    </row>
    <row r="30">
      <c r="B30" s="22">
        <f>Inputs!C30</f>
        <v/>
      </c>
      <c r="C30" s="23">
        <f>Inputs!D30</f>
        <v/>
      </c>
      <c r="D30" s="27">
        <f>Inputs!G30</f>
        <v/>
      </c>
      <c r="E30" s="27">
        <f>Inputs!H30</f>
        <v/>
      </c>
      <c r="F30" s="23">
        <f>IFERROR(D30*E30,0)</f>
        <v/>
      </c>
      <c r="G30" s="28">
        <f>IFERROR(INDEX(Inputs!F$6:F$12,MATCH(C30,Inputs!B$6:B$12,0)),0)</f>
        <v/>
      </c>
      <c r="H30" s="25">
        <f>IFERROR(F30*G30,0)</f>
        <v/>
      </c>
      <c r="I30" s="25">
        <f>IFERROR(F30*Inputs!F30,0)</f>
        <v/>
      </c>
      <c r="J30" s="25">
        <f>IFERROR(H30*Assumptions!$C$6-I30,0)</f>
        <v/>
      </c>
      <c r="K30" s="27">
        <f>IFERROR(J30/MAX(I30,1),0)</f>
        <v/>
      </c>
    </row>
  </sheetData>
  <mergeCells count="4">
    <mergeCell ref="A15:N15"/>
    <mergeCell ref="A4:N4"/>
    <mergeCell ref="A2:N2"/>
    <mergeCell ref="A1:N1"/>
  </mergeCells>
  <conditionalFormatting sqref="F6:F12">
    <cfRule type="dataBar" priority="1">
      <dataBar showValue="1">
        <cfvo type="min"/>
        <cfvo type="max"/>
        <color rgb="00C9A961"/>
      </dataBar>
    </cfRule>
  </conditionalFormatting>
  <conditionalFormatting sqref="J17:J30">
    <cfRule type="cellIs" priority="2" operator="lessThan" dxfId="0" stopIfTrue="0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CRM data and economics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9" t="n">
        <v>1</v>
      </c>
      <c r="C6" s="29" t="inlineStr">
        <is>
          <t>Every segment has customer count &gt; 0</t>
        </is>
      </c>
      <c r="D6" s="29">
        <f>IF(E6=F6,"OK","REVIEW")</f>
        <v/>
      </c>
      <c r="E6" s="30">
        <f>COUNTIF(Inputs!C6:C12,"&lt;=0")</f>
        <v/>
      </c>
      <c r="F6" s="30" t="n">
        <v>0</v>
      </c>
      <c r="G6" s="29" t="inlineStr">
        <is>
          <t>Set the customer count per segment.</t>
        </is>
      </c>
    </row>
    <row r="7" ht="30" customHeight="1">
      <c r="B7" s="29" t="n">
        <v>2</v>
      </c>
      <c r="C7" s="29" t="inlineStr">
        <is>
          <t>Every campaign targets a segment</t>
        </is>
      </c>
      <c r="D7" s="29">
        <f>IF(E7=F7,"OK","REVIEW")</f>
        <v/>
      </c>
      <c r="E7" s="30">
        <f>SUMPRODUCT((Inputs!B17:B30&lt;&gt;"")*(Inputs!D17:D30=""))</f>
        <v/>
      </c>
      <c r="F7" s="30" t="n">
        <v>0</v>
      </c>
      <c r="G7" s="29" t="inlineStr">
        <is>
          <t>Set the target segment for each campaign.</t>
        </is>
      </c>
    </row>
    <row r="8" ht="30" customHeight="1">
      <c r="B8" s="29" t="n">
        <v>3</v>
      </c>
      <c r="C8" s="29" t="inlineStr">
        <is>
          <t>Active+Partial share of customers ≥ floor</t>
        </is>
      </c>
      <c r="D8" s="29">
        <f>IF(E8&gt;=F8,"OK","REVIEW")</f>
        <v/>
      </c>
      <c r="E8" s="31">
        <f>IFERROR((SUMIFS(Inputs!C6:C12,Inputs!H6:H12,"Yes")+0.5*SUMIFS(Inputs!C6:C12,Inputs!H6:H12,"Partial"))/SUM(Inputs!C6:C12),0)</f>
        <v/>
      </c>
      <c r="F8" s="31">
        <f>Assumptions!$C$7</f>
        <v/>
      </c>
      <c r="G8" s="29" t="inlineStr">
        <is>
          <t>Active share too low — programme is acquisition-heavy not retention.</t>
        </is>
      </c>
    </row>
    <row r="9" ht="30" customHeight="1">
      <c r="B9" s="29" t="n">
        <v>4</v>
      </c>
      <c r="C9" s="29" t="inlineStr">
        <is>
          <t>Programme ROI ≥ floor</t>
        </is>
      </c>
      <c r="D9" s="29">
        <f>IF(E9&gt;=F9,"OK","REVIEW")</f>
        <v/>
      </c>
      <c r="E9" s="31">
        <f>IFERROR(SUM(Calc!J17:J30)/SUM(Calc!I17:I30),0)</f>
        <v/>
      </c>
      <c r="F9" s="31">
        <f>Assumptions!$C$8</f>
        <v/>
      </c>
      <c r="G9" s="29" t="inlineStr">
        <is>
          <t>Programme ROI below floor — re-cut offer cost or targeting.</t>
        </is>
      </c>
    </row>
    <row r="10" ht="30" customHeight="1">
      <c r="B10" s="29" t="n">
        <v>5</v>
      </c>
      <c r="C10" s="29" t="inlineStr">
        <is>
          <t>Winback campaigns exist for At-risk</t>
        </is>
      </c>
      <c r="D10" s="29">
        <f>IF(E10&gt;F10,"OK","REVIEW")</f>
        <v/>
      </c>
      <c r="E10" s="30">
        <f>SUMPRODUCT((LEFT(Inputs!D17:D30,7)="At-risk")*1)</f>
        <v/>
      </c>
      <c r="F10" s="30" t="n">
        <v>0</v>
      </c>
      <c r="G10" s="29" t="inlineStr">
        <is>
          <t>No winback campaign for At-risk — add one before lapse becomes Lapsed.</t>
        </is>
      </c>
    </row>
    <row r="11" ht="30" customHeight="1">
      <c r="B11" s="29" t="n">
        <v>6</v>
      </c>
      <c r="C11" s="29" t="inlineStr">
        <is>
          <t>No duplicate campaign IDs</t>
        </is>
      </c>
      <c r="D11" s="29">
        <f>IF(E11=F11,"OK","REVIEW")</f>
        <v/>
      </c>
      <c r="E11" s="32">
        <f>SUMPRODUCT((Inputs!B17:B30&lt;&gt;"")/COUNTIF(Inputs!B17:B30,Inputs!B17:B30&amp;""))</f>
        <v/>
      </c>
      <c r="F11" s="32">
        <f>=COUNTA(Inputs!B17:B30)</f>
        <v/>
      </c>
      <c r="G11" s="29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1" stopIfTrue="0">
      <formula>"OK"</formula>
    </cfRule>
    <cfRule type="cellIs" priority="2" operator="equal" dxfId="1" stopIfTrue="0">
      <formula>"On track"</formula>
    </cfRule>
    <cfRule type="cellIs" priority="3" operator="equal" dxfId="1" stopIfTrue="0">
      <formula>"Complete"</formula>
    </cfRule>
    <cfRule type="cellIs" priority="4" operator="equal" dxfId="2" stopIfTrue="0">
      <formula>"REVIEW"</formula>
    </cfRule>
    <cfRule type="cellIs" priority="5" operator="equal" dxfId="2" stopIfTrue="0">
      <formula>"At risk"</formula>
    </cfRule>
    <cfRule type="cellIs" priority="6" operator="equal" dxfId="2" stopIfTrue="0">
      <formula>"In progress"</formula>
    </cfRule>
    <cfRule type="cellIs" priority="7" operator="equal" dxfId="0" stopIfTrue="0">
      <formula>"BLOCKED"</formula>
    </cfRule>
    <cfRule type="cellIs" priority="8" operator="equal" dxfId="0" stopIfTrue="0">
      <formula>"Critical"</formula>
    </cfRule>
    <cfRule type="cellIs" priority="9" operator="equal" dxfId="0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33" t="inlineStr">
        <is>
          <t>Gross margin</t>
        </is>
      </c>
      <c r="C6" s="34" t="n">
        <v>0.68</v>
      </c>
      <c r="D6" s="34" t="n">
        <v>0.62</v>
      </c>
      <c r="E6" s="34" t="n">
        <v>0.72</v>
      </c>
      <c r="F6" s="22" t="inlineStr">
        <is>
          <t>%</t>
        </is>
      </c>
      <c r="G6" s="29" t="inlineStr"/>
    </row>
    <row r="7" ht="26" customHeight="1">
      <c r="B7" s="33" t="inlineStr">
        <is>
          <t>Retention rate</t>
        </is>
      </c>
      <c r="C7" s="34" t="n">
        <v>0.32</v>
      </c>
      <c r="D7" s="34" t="n">
        <v>0.22</v>
      </c>
      <c r="E7" s="34" t="n">
        <v>0.42</v>
      </c>
      <c r="F7" s="22" t="inlineStr">
        <is>
          <t>%</t>
        </is>
      </c>
      <c r="G7" s="29" t="inlineStr"/>
    </row>
    <row r="8" ht="26" customHeight="1">
      <c r="B8" s="33" t="inlineStr">
        <is>
          <t>Avg offer cost / customer</t>
        </is>
      </c>
      <c r="C8" s="35" t="n">
        <v>2.5</v>
      </c>
      <c r="D8" s="35" t="n">
        <v>4</v>
      </c>
      <c r="E8" s="35" t="n">
        <v>1.5</v>
      </c>
      <c r="F8" s="22" t="inlineStr">
        <is>
          <t>AED</t>
        </is>
      </c>
      <c r="G8" s="29" t="inlineStr"/>
    </row>
    <row r="9" ht="26" customHeight="1">
      <c r="B9" s="33" t="inlineStr">
        <is>
          <t>Redemption uplift</t>
        </is>
      </c>
      <c r="C9" s="35" t="n">
        <v>1</v>
      </c>
      <c r="D9" s="35" t="n">
        <v>0.7</v>
      </c>
      <c r="E9" s="35" t="n">
        <v>1.4</v>
      </c>
      <c r="F9" s="22" t="inlineStr">
        <is>
          <t>x</t>
        </is>
      </c>
      <c r="G9" s="29" t="inlineStr"/>
    </row>
    <row r="11" ht="22" customHeight="1">
      <c r="A11" s="4" t="inlineStr">
        <is>
          <t>READING THE SCENARIOS</t>
        </is>
      </c>
    </row>
    <row r="12">
      <c r="B12" s="36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7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7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7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9" t="n">
        <v>1</v>
      </c>
      <c r="C6" s="29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9" t="inlineStr">
        <is>
          <t>Faster spotting of channel drift; reduces overspend risk</t>
        </is>
      </c>
    </row>
    <row r="7" ht="30" customHeight="1">
      <c r="B7" s="29" t="n">
        <v>2</v>
      </c>
      <c r="C7" s="29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9" t="inlineStr">
        <is>
          <t>Budget decisions that match current reality</t>
        </is>
      </c>
    </row>
    <row r="8" ht="30" customHeight="1">
      <c r="B8" s="29" t="n">
        <v>3</v>
      </c>
      <c r="C8" s="29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9" t="inlineStr">
        <is>
          <t>Higher menu CTR; better delivery conversion</t>
        </is>
      </c>
    </row>
    <row r="9" ht="30" customHeight="1">
      <c r="B9" s="29" t="n">
        <v>4</v>
      </c>
      <c r="C9" s="29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9" t="inlineStr">
        <is>
          <t>Faster decisions, fewer reactive moves</t>
        </is>
      </c>
    </row>
    <row r="10" ht="24" customHeight="1">
      <c r="B10" s="29" t="n"/>
      <c r="C10" s="29" t="n"/>
      <c r="D10" s="12" t="n"/>
      <c r="E10" s="12" t="n"/>
      <c r="F10" s="12" t="n"/>
      <c r="G10" s="12" t="n"/>
      <c r="H10" s="29" t="n"/>
    </row>
    <row r="11" ht="24" customHeight="1">
      <c r="B11" s="29" t="n"/>
      <c r="C11" s="29" t="n"/>
      <c r="D11" s="12" t="n"/>
      <c r="E11" s="12" t="n"/>
      <c r="F11" s="12" t="n"/>
      <c r="G11" s="12" t="n"/>
      <c r="H11" s="29" t="n"/>
    </row>
    <row r="12" ht="24" customHeight="1">
      <c r="B12" s="29" t="n"/>
      <c r="C12" s="29" t="n"/>
      <c r="D12" s="12" t="n"/>
      <c r="E12" s="12" t="n"/>
      <c r="F12" s="12" t="n"/>
      <c r="G12" s="12" t="n"/>
      <c r="H12" s="29" t="n"/>
    </row>
    <row r="13" ht="24" customHeight="1">
      <c r="B13" s="29" t="n"/>
      <c r="C13" s="29" t="n"/>
      <c r="D13" s="12" t="n"/>
      <c r="E13" s="12" t="n"/>
      <c r="F13" s="12" t="n"/>
      <c r="G13" s="12" t="n"/>
      <c r="H13" s="29" t="n"/>
    </row>
    <row r="14" ht="24" customHeight="1">
      <c r="B14" s="29" t="n"/>
      <c r="C14" s="29" t="n"/>
      <c r="D14" s="12" t="n"/>
      <c r="E14" s="12" t="n"/>
      <c r="F14" s="12" t="n"/>
      <c r="G14" s="12" t="n"/>
      <c r="H14" s="29" t="n"/>
    </row>
    <row r="15" ht="24" customHeight="1">
      <c r="B15" s="29" t="n"/>
      <c r="C15" s="29" t="n"/>
      <c r="D15" s="12" t="n"/>
      <c r="E15" s="12" t="n"/>
      <c r="F15" s="12" t="n"/>
      <c r="G15" s="12" t="n"/>
      <c r="H15" s="29" t="n"/>
    </row>
    <row r="16" ht="24" customHeight="1">
      <c r="B16" s="29" t="n"/>
      <c r="C16" s="29" t="n"/>
      <c r="D16" s="12" t="n"/>
      <c r="E16" s="12" t="n"/>
      <c r="F16" s="12" t="n"/>
      <c r="G16" s="12" t="n"/>
      <c r="H16" s="29" t="n"/>
    </row>
    <row r="17" ht="24" customHeight="1">
      <c r="B17" s="29" t="n"/>
      <c r="C17" s="29" t="n"/>
      <c r="D17" s="12" t="n"/>
      <c r="E17" s="12" t="n"/>
      <c r="F17" s="12" t="n"/>
      <c r="G17" s="12" t="n"/>
      <c r="H17" s="29" t="n"/>
    </row>
    <row r="18" ht="24" customHeight="1">
      <c r="B18" s="29" t="n"/>
      <c r="C18" s="29" t="n"/>
      <c r="D18" s="12" t="n"/>
      <c r="E18" s="12" t="n"/>
      <c r="F18" s="12" t="n"/>
      <c r="G18" s="12" t="n"/>
      <c r="H18" s="29" t="n"/>
    </row>
    <row r="19" ht="24" customHeight="1">
      <c r="B19" s="29" t="n"/>
      <c r="C19" s="29" t="n"/>
      <c r="D19" s="12" t="n"/>
      <c r="E19" s="12" t="n"/>
      <c r="F19" s="12" t="n"/>
      <c r="G19" s="12" t="n"/>
      <c r="H19" s="29" t="n"/>
    </row>
    <row r="20" ht="24" customHeight="1">
      <c r="B20" s="29" t="n"/>
      <c r="C20" s="29" t="n"/>
      <c r="D20" s="12" t="n"/>
      <c r="E20" s="12" t="n"/>
      <c r="F20" s="12" t="n"/>
      <c r="G20" s="12" t="n"/>
      <c r="H20" s="29" t="n"/>
    </row>
    <row r="21" ht="24" customHeight="1">
      <c r="B21" s="29" t="n"/>
      <c r="C21" s="29" t="n"/>
      <c r="D21" s="12" t="n"/>
      <c r="E21" s="12" t="n"/>
      <c r="F21" s="12" t="n"/>
      <c r="G21" s="12" t="n"/>
      <c r="H21" s="29" t="n"/>
    </row>
    <row r="22" ht="24" customHeight="1">
      <c r="B22" s="29" t="n"/>
      <c r="C22" s="29" t="n"/>
      <c r="D22" s="12" t="n"/>
      <c r="E22" s="12" t="n"/>
      <c r="F22" s="12" t="n"/>
      <c r="G22" s="12" t="n"/>
      <c r="H22" s="29" t="n"/>
    </row>
    <row r="23" ht="24" customHeight="1">
      <c r="B23" s="29" t="n"/>
      <c r="C23" s="29" t="n"/>
      <c r="D23" s="12" t="n"/>
      <c r="E23" s="12" t="n"/>
      <c r="F23" s="12" t="n"/>
      <c r="G23" s="12" t="n"/>
      <c r="H23" s="29" t="n"/>
    </row>
    <row r="24" ht="24" customHeight="1">
      <c r="B24" s="29" t="n"/>
      <c r="C24" s="29" t="n"/>
      <c r="D24" s="12" t="n"/>
      <c r="E24" s="12" t="n"/>
      <c r="F24" s="12" t="n"/>
      <c r="G24" s="12" t="n"/>
      <c r="H24" s="29" t="n"/>
    </row>
    <row r="25" ht="24" customHeight="1">
      <c r="B25" s="29" t="n"/>
      <c r="C25" s="29" t="n"/>
      <c r="D25" s="12" t="n"/>
      <c r="E25" s="12" t="n"/>
      <c r="F25" s="12" t="n"/>
      <c r="G25" s="12" t="n"/>
      <c r="H25" s="29" t="n"/>
    </row>
  </sheetData>
  <mergeCells count="3">
    <mergeCell ref="A4:N4"/>
    <mergeCell ref="A2:N2"/>
    <mergeCell ref="A1:N1"/>
  </mergeCells>
  <conditionalFormatting sqref="G6:G25">
    <cfRule type="cellIs" priority="1" operator="equal" dxfId="1" stopIfTrue="0">
      <formula>"Complete"</formula>
    </cfRule>
    <cfRule type="cellIs" priority="2" operator="equal" dxfId="2" stopIfTrue="0">
      <formula>"In progress"</formula>
    </cfRule>
    <cfRule type="cellIs" priority="3" operator="equal" dxfId="2" stopIfTrue="0">
      <formula>"Open"</formula>
    </cfRule>
    <cfRule type="cellIs" priority="4" operator="equal" dxfId="0" stopIfTrue="0">
      <formula>"Blocked"</formula>
    </cfRule>
    <cfRule type="cellIs" priority="5" operator="equal" dxfId="0" stopIfTrue="0">
      <formula>"Deferred"</formula>
    </cfRule>
  </conditionalFormatting>
  <conditionalFormatting sqref="E6:E25">
    <cfRule type="cellIs" priority="6" operator="equal" dxfId="1" stopIfTrue="0">
      <formula>"Low"</formula>
    </cfRule>
    <cfRule type="cellIs" priority="7" operator="equal" dxfId="2" stopIfTrue="0">
      <formula>"Medium"</formula>
    </cfRule>
    <cfRule type="cellIs" priority="8" operator="equal" dxfId="0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33" t="inlineStr">
        <is>
          <t>Reporting currency</t>
        </is>
      </c>
      <c r="C5" s="18" t="inlineStr">
        <is>
          <t>AED</t>
        </is>
      </c>
      <c r="D5" s="22" t="inlineStr">
        <is>
          <t>AED</t>
        </is>
      </c>
      <c r="E5" s="29" t="inlineStr">
        <is>
          <t>Default is AED — replace if your reporting currency differs.</t>
        </is>
      </c>
    </row>
    <row r="6" ht="24" customHeight="1">
      <c r="B6" s="33" t="inlineStr">
        <is>
          <t>Gross margin</t>
        </is>
      </c>
      <c r="C6" s="34" t="n">
        <v>0.68</v>
      </c>
      <c r="D6" s="22" t="inlineStr">
        <is>
          <t>%</t>
        </is>
      </c>
      <c r="E6" s="29" t="inlineStr">
        <is>
          <t>Drives net contribution math.</t>
        </is>
      </c>
    </row>
    <row r="7" ht="24" customHeight="1">
      <c r="B7" s="33" t="inlineStr">
        <is>
          <t>Active customer share floor</t>
        </is>
      </c>
      <c r="C7" s="34" t="n">
        <v>0.45</v>
      </c>
      <c r="D7" s="22" t="inlineStr">
        <is>
          <t>%</t>
        </is>
      </c>
      <c r="E7" s="29" t="inlineStr">
        <is>
          <t>Active ÷ total. Below this, programme is acquisition-heavy.</t>
        </is>
      </c>
    </row>
    <row r="8" ht="24" customHeight="1">
      <c r="B8" s="33" t="inlineStr">
        <is>
          <t>Programme ROI floor</t>
        </is>
      </c>
      <c r="C8" s="35" t="n">
        <v>1.5</v>
      </c>
      <c r="D8" s="22" t="inlineStr">
        <is>
          <t>x</t>
        </is>
      </c>
      <c r="E8" s="29" t="inlineStr">
        <is>
          <t>Below this, programme is not paying back the cost of CRM.</t>
        </is>
      </c>
    </row>
    <row r="9" ht="24" customHeight="1">
      <c r="B9" s="33" t="inlineStr">
        <is>
          <t>Audit pass threshold</t>
        </is>
      </c>
      <c r="C9" s="34" t="n">
        <v>0.85</v>
      </c>
      <c r="D9" s="22" t="inlineStr">
        <is>
          <t>%</t>
        </is>
      </c>
      <c r="E9" s="29" t="inlineStr">
        <is>
          <t>Sign-off threshold.</t>
        </is>
      </c>
    </row>
    <row r="11" ht="22" customHeight="1">
      <c r="A11" s="4" t="inlineStr">
        <is>
          <t>HOW TO READ THIS TAB</t>
        </is>
      </c>
    </row>
    <row r="12">
      <c r="B12" s="36" t="inlineStr">
        <is>
          <t>Blue cells are inputs you edit. Every other cell on this tab is a fixed reference. Change one driver here and the whole workbook recalculates — that is the point of this tab.</t>
        </is>
      </c>
    </row>
    <row r="13"/>
    <row r="15" ht="22" customHeight="1">
      <c r="A15" s="4" t="inlineStr">
        <is>
          <t>CELL COLOUR LEGEND</t>
        </is>
      </c>
    </row>
    <row r="16" ht="22" customHeight="1">
      <c r="B16" s="38" t="inlineStr">
        <is>
          <t xml:space="preserve">  INPUT  </t>
        </is>
      </c>
      <c r="D16" s="39" t="inlineStr">
        <is>
          <t xml:space="preserve">  CALCULATED  </t>
        </is>
      </c>
      <c r="F16" s="40" t="inlineStr">
        <is>
          <t xml:space="preserve">  LOCKED / REFERENCE  </t>
        </is>
      </c>
      <c r="H16" s="41" t="inlineStr">
        <is>
          <t xml:space="preserve">  OK / GOOD  </t>
        </is>
      </c>
      <c r="J16" s="42" t="inlineStr">
        <is>
          <t xml:space="preserve">  WATCH  </t>
        </is>
      </c>
      <c r="L16" s="43" t="inlineStr">
        <is>
          <t xml:space="preserve">  CRITICAL  </t>
        </is>
      </c>
    </row>
  </sheetData>
  <mergeCells count="5">
    <mergeCell ref="A2:N2"/>
    <mergeCell ref="B12:E13"/>
    <mergeCell ref="A15:N15"/>
    <mergeCell ref="A11:N11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44" t="inlineStr">
        <is>
          <t>RFM</t>
        </is>
      </c>
      <c r="C6" s="45" t="inlineStr">
        <is>
          <t>Recency / Frequency / Monetary — the standard retention segmentation lens.</t>
        </is>
      </c>
      <c r="D6" s="45" t="inlineStr">
        <is>
          <t>Inputs</t>
        </is>
      </c>
    </row>
    <row r="7" ht="36" customHeight="1">
      <c r="B7" s="44" t="inlineStr">
        <is>
          <t>Segment LTV (annual)</t>
        </is>
      </c>
      <c r="C7" s="45" t="inlineStr">
        <is>
          <t>Customers × annualised visits × AOV × gross margin.</t>
        </is>
      </c>
      <c r="D7" s="45" t="inlineStr">
        <is>
          <t>Calc</t>
        </is>
      </c>
    </row>
    <row r="8" ht="36" customHeight="1">
      <c r="B8" s="44" t="inlineStr">
        <is>
          <t>Annualised visits</t>
        </is>
      </c>
      <c r="C8" s="45" t="inlineStr">
        <is>
          <t>Freq/qtr × 4, adjusted for activity status.</t>
        </is>
      </c>
      <c r="D8" s="45" t="inlineStr">
        <is>
          <t>Calc</t>
        </is>
      </c>
    </row>
    <row r="9" ht="36" customHeight="1">
      <c r="B9" s="44" t="inlineStr">
        <is>
          <t>Campaign ROI</t>
        </is>
      </c>
      <c r="C9" s="45" t="inlineStr">
        <is>
          <t>Net contribution ÷ campaign cost.</t>
        </is>
      </c>
      <c r="D9" s="45" t="inlineStr">
        <is>
          <t>Calc</t>
        </is>
      </c>
    </row>
    <row r="10" ht="36" customHeight="1">
      <c r="B10" s="44" t="inlineStr">
        <is>
          <t>Active share</t>
        </is>
      </c>
      <c r="C10" s="45" t="inlineStr">
        <is>
          <t>Active ÷ (active + partial + inactive) customers.</t>
        </is>
      </c>
      <c r="D10" s="45" t="inlineStr">
        <is>
          <t>Inputs / Checks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CRM &amp; Loyalty Campaign Planner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6" t="inlineStr">
        <is>
          <t>A CRM and loyalty growth framework. Combines an RFM-style segment view (Champion, Loyal, At-risk, Lapsed, Hibernating, etc.) with a per-campaign returns calculator. Surfaces where value is concentrated, where inactivity is hiding, and which CRM campaigns earn back their cost — so leadership can stop subsidising the inactive and invest in lifecycle moments that actually compound.</t>
        </is>
      </c>
    </row>
    <row r="7" ht="22" customHeight="1">
      <c r="A7" s="4" t="inlineStr">
        <is>
          <t>BIG QUESTIONS THIS ANSWERS</t>
        </is>
      </c>
    </row>
    <row r="8" ht="22" customHeight="1">
      <c r="B8" s="37" t="inlineStr">
        <is>
          <t>•</t>
        </is>
      </c>
      <c r="C8" s="10" t="inlineStr">
        <is>
          <t>Where is the value concentrated across customer segments?</t>
        </is>
      </c>
    </row>
    <row r="9" ht="22" customHeight="1">
      <c r="B9" s="37" t="inlineStr">
        <is>
          <t>•</t>
        </is>
      </c>
      <c r="C9" s="10" t="inlineStr">
        <is>
          <t>How much inactive customer base do we have, and what does it cost us?</t>
        </is>
      </c>
    </row>
    <row r="10" ht="22" customHeight="1">
      <c r="B10" s="37" t="inlineStr">
        <is>
          <t>•</t>
        </is>
      </c>
      <c r="C10" s="10" t="inlineStr">
        <is>
          <t>Which CRM campaigns are contribution-positive?</t>
        </is>
      </c>
    </row>
    <row r="11" ht="22" customHeight="1">
      <c r="B11" s="37" t="inlineStr">
        <is>
          <t>•</t>
        </is>
      </c>
      <c r="C11" s="10" t="inlineStr">
        <is>
          <t>Is the programme ROI clearing the floor?</t>
        </is>
      </c>
    </row>
    <row r="12" ht="22" customHeight="1">
      <c r="B12" s="37" t="inlineStr">
        <is>
          <t>•</t>
        </is>
      </c>
      <c r="C12" s="10" t="inlineStr">
        <is>
          <t>Where should the next CRM unit of investment go?</t>
        </is>
      </c>
    </row>
    <row r="14" ht="22" customHeight="1">
      <c r="A14" s="4" t="inlineStr">
        <is>
          <t>WORKBOOK MAP</t>
        </is>
      </c>
    </row>
    <row r="15" ht="22" customHeight="1">
      <c r="B15" s="11" t="inlineStr">
        <is>
          <t>Tab</t>
        </is>
      </c>
      <c r="C15" s="11" t="inlineStr">
        <is>
          <t>What it's for</t>
        </is>
      </c>
    </row>
    <row r="16" ht="32" customHeight="1">
      <c r="B16" s="33" t="inlineStr">
        <is>
          <t>Dashboard</t>
        </is>
      </c>
      <c r="C16" s="47" t="inlineStr">
        <is>
          <t>Headline KPIs, segment LTV pool, campaign returns, callouts.</t>
        </is>
      </c>
    </row>
    <row r="17" ht="32" customHeight="1">
      <c r="B17" s="33" t="inlineStr">
        <is>
          <t>Inputs</t>
        </is>
      </c>
      <c r="C17" s="47" t="inlineStr">
        <is>
          <t>Customer segments + planned CRM campaigns.</t>
        </is>
      </c>
    </row>
    <row r="18" ht="32" customHeight="1">
      <c r="B18" s="33" t="inlineStr">
        <is>
          <t>Calc</t>
        </is>
      </c>
      <c r="C18" s="47" t="inlineStr">
        <is>
          <t>Per-segment economics + per-campaign returns and ROI.</t>
        </is>
      </c>
    </row>
    <row r="19" ht="32" customHeight="1">
      <c r="B19" s="33" t="inlineStr">
        <is>
          <t>Checks</t>
        </is>
      </c>
      <c r="C19" s="47" t="inlineStr">
        <is>
          <t>Coverage, programme ROI, winback presence gates.</t>
        </is>
      </c>
    </row>
    <row r="20" ht="32" customHeight="1">
      <c r="B20" s="33" t="inlineStr">
        <is>
          <t>Scenarios</t>
        </is>
      </c>
      <c r="C20" s="47" t="inlineStr">
        <is>
          <t>Repeat-rate and retention sensitivity.</t>
        </is>
      </c>
    </row>
    <row r="21" ht="32" customHeight="1">
      <c r="B21" s="33" t="inlineStr">
        <is>
          <t>Action_Plan</t>
        </is>
      </c>
      <c r="C21" s="47" t="inlineStr">
        <is>
          <t>Decisions per segment.</t>
        </is>
      </c>
    </row>
    <row r="22" ht="32" customHeight="1">
      <c r="B22" s="33" t="inlineStr">
        <is>
          <t>Assumptions</t>
        </is>
      </c>
      <c r="C22" s="47" t="inlineStr">
        <is>
          <t>Currency, margin, active-share floor, ROI floor.</t>
        </is>
      </c>
    </row>
    <row r="23" ht="32" customHeight="1">
      <c r="B23" s="33" t="inlineStr">
        <is>
          <t>Definitions</t>
        </is>
      </c>
      <c r="C23" s="47" t="inlineStr">
        <is>
          <t>Glossary.</t>
        </is>
      </c>
    </row>
    <row r="24" ht="32" customHeight="1">
      <c r="B24" s="33" t="inlineStr">
        <is>
          <t>README</t>
        </is>
      </c>
      <c r="C24" s="47" t="inlineStr">
        <is>
          <t>How to use end-to-end.</t>
        </is>
      </c>
    </row>
    <row r="25" ht="32" customHeight="1">
      <c r="B25" s="33" t="inlineStr">
        <is>
          <t>Document_Control</t>
        </is>
      </c>
      <c r="C25" s="47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8" t="inlineStr">
        <is>
          <t>Step 1</t>
        </is>
      </c>
      <c r="C28" s="10" t="inlineStr">
        <is>
          <t>Set Assumptions: currency, gross margin, active-share floor, programme ROI floor.</t>
        </is>
      </c>
    </row>
    <row r="29" ht="28" customHeight="1">
      <c r="B29" s="48" t="inlineStr">
        <is>
          <t>Step 2</t>
        </is>
      </c>
      <c r="C29" s="10" t="inlineStr">
        <is>
          <t>Update Inputs with your real RFM segments and CRM campaigns.</t>
        </is>
      </c>
    </row>
    <row r="30" ht="28" customHeight="1">
      <c r="B30" s="48" t="inlineStr">
        <is>
          <t>Step 3</t>
        </is>
      </c>
      <c r="C30" s="10" t="inlineStr">
        <is>
          <t>Open Calc to see per-segment LTV and per-campaign ROI.</t>
        </is>
      </c>
    </row>
    <row r="31" ht="28" customHeight="1">
      <c r="B31" s="48" t="inlineStr">
        <is>
          <t>Step 4</t>
        </is>
      </c>
      <c r="C31" s="10" t="inlineStr">
        <is>
          <t>Resolve REVIEW items on Checks; circulate Dashboard to CRM + finance.</t>
        </is>
      </c>
    </row>
    <row r="33" ht="22" customHeight="1">
      <c r="A33" s="4" t="inlineStr">
        <is>
          <t>WHO THIS IS FOR</t>
        </is>
      </c>
    </row>
    <row r="34">
      <c r="B34" s="37" t="inlineStr">
        <is>
          <t>•</t>
        </is>
      </c>
      <c r="C34" s="10" t="inlineStr">
        <is>
          <t>CRM and loyalty leads building the programme.</t>
        </is>
      </c>
    </row>
    <row r="35">
      <c r="B35" s="37" t="inlineStr">
        <is>
          <t>•</t>
        </is>
      </c>
      <c r="C35" s="10" t="inlineStr">
        <is>
          <t>Founders / CEOs reviewing customer retention.</t>
        </is>
      </c>
    </row>
    <row r="36">
      <c r="B36" s="37" t="inlineStr">
        <is>
          <t>•</t>
        </is>
      </c>
      <c r="C36" s="10" t="inlineStr">
        <is>
          <t>Finance leads costing in offer cost vs CRM contribution.</t>
        </is>
      </c>
    </row>
    <row r="37">
      <c r="B37" s="37" t="inlineStr">
        <is>
          <t>•</t>
        </is>
      </c>
      <c r="C37" s="10" t="inlineStr">
        <is>
          <t>Investors assessing the durability of customer base.</t>
        </is>
      </c>
    </row>
    <row r="39" ht="22" customHeight="1">
      <c r="A39" s="4" t="inlineStr">
        <is>
          <t>GOVERNANCE &amp; INTEGRITY</t>
        </is>
      </c>
    </row>
    <row r="40" ht="22" customHeight="1">
      <c r="B40" s="37" t="inlineStr">
        <is>
          <t>•</t>
        </is>
      </c>
      <c r="C40" s="10" t="inlineStr">
        <is>
          <t>Replace sample rows before sharing externally.</t>
        </is>
      </c>
    </row>
    <row r="41" ht="22" customHeight="1">
      <c r="B41" s="37" t="inlineStr">
        <is>
          <t>•</t>
        </is>
      </c>
      <c r="C41" s="10" t="inlineStr">
        <is>
          <t>Refresh segments at least quarterly.</t>
        </is>
      </c>
    </row>
    <row r="42" ht="22" customHeight="1">
      <c r="B42" s="37" t="inlineStr">
        <is>
          <t>•</t>
        </is>
      </c>
      <c r="C42" s="10" t="inlineStr">
        <is>
          <t>Document the segmentation cut (R, F, M thresholds) in the README.</t>
        </is>
      </c>
    </row>
  </sheetData>
  <mergeCells count="25">
    <mergeCell ref="C34:J34"/>
    <mergeCell ref="A39:N39"/>
    <mergeCell ref="C30:J30"/>
    <mergeCell ref="C42:J42"/>
    <mergeCell ref="C35:J35"/>
    <mergeCell ref="A1:N1"/>
    <mergeCell ref="C29:J29"/>
    <mergeCell ref="C10:J10"/>
    <mergeCell ref="A7:N7"/>
    <mergeCell ref="C41:J41"/>
    <mergeCell ref="C31:J31"/>
    <mergeCell ref="C40:J40"/>
    <mergeCell ref="C9:J9"/>
    <mergeCell ref="A27:N27"/>
    <mergeCell ref="C12:J12"/>
    <mergeCell ref="B5:J5"/>
    <mergeCell ref="C11:J11"/>
    <mergeCell ref="A2:N2"/>
    <mergeCell ref="C36:J36"/>
    <mergeCell ref="A33:N33"/>
    <mergeCell ref="A14:N14"/>
    <mergeCell ref="C8:J8"/>
    <mergeCell ref="A4:N4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