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'Inputs'!$B$5:$N$32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%;[Red]-0.0%"/>
    <numFmt numFmtId="165" formatCode="#,##0;[Red]-#,##0"/>
    <numFmt numFmtId="166" formatCode="0%;[Red]-0%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4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0" fontId="3" fillId="0" borderId="2" pivotButton="0" quotePrefix="0" xfId="0"/>
    <xf numFmtId="0" fontId="0" fillId="0" borderId="2" pivotButton="0" quotePrefix="0" xfId="0"/>
    <xf numFmtId="165" fontId="0" fillId="0" borderId="2" pivotButton="0" quotePrefix="0" xfId="0"/>
    <xf numFmtId="164" fontId="0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4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164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'Calc'!$B$6:$B$13</f>
            </numRef>
          </cat>
          <val>
            <numRef>
              <f>'Calc'!$D$6:$D$13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;[Red]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'Calc'!E17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'Calc'!$B$18:$B$25</f>
            </numRef>
          </cat>
          <val>
            <numRef>
              <f>'Calc'!$E$18:$E$25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;[Red]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Content Calendar Dashboard</t>
        </is>
      </c>
    </row>
    <row r="2" ht="18" customHeight="1">
      <c r="A2" s="2" t="inlineStr">
        <is>
          <t>Cadence · pillar mix · platform mix · top performers · pipeline health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PIECES IN PLAN</t>
        </is>
      </c>
      <c r="E5" s="5" t="inlineStr">
        <is>
          <t>LIVE</t>
        </is>
      </c>
      <c r="I5" s="5" t="inlineStr">
        <is>
          <t>IN PRODUCTION</t>
        </is>
      </c>
      <c r="M5" s="5" t="inlineStr">
        <is>
          <t>TOTAL REACH</t>
        </is>
      </c>
    </row>
    <row r="6" ht="28" customHeight="1">
      <c r="A6" s="6">
        <f>COUNTA(Inputs!B6:B32)</f>
        <v/>
      </c>
      <c r="E6" s="6">
        <f>COUNTIF(Inputs!J6:J32,"Live")</f>
        <v/>
      </c>
      <c r="I6" s="6">
        <f>COUNTIF(Inputs!J6:J32,"In production")+COUNTIF(Inputs!J6:J32,"In review")+COUNTIF(Inputs!J6:J32,"Briefed")</f>
        <v/>
      </c>
      <c r="M6" s="6">
        <f>SUM(Inputs!K6:K32)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TOTAL ENGAGEMENT</t>
        </is>
      </c>
      <c r="E8" s="5" t="inlineStr">
        <is>
          <t>AVG ENGAGEMENT RATE</t>
        </is>
      </c>
      <c r="I8" s="5" t="inlineStr">
        <is>
          <t>SAVES</t>
        </is>
      </c>
      <c r="M8" s="5" t="inlineStr">
        <is>
          <t>CONVERSIONS</t>
        </is>
      </c>
    </row>
    <row r="9" ht="28" customHeight="1">
      <c r="A9" s="6">
        <f>SUM(Inputs!L6:L32)</f>
        <v/>
      </c>
      <c r="E9" s="7">
        <f>IFERROR(SUM(Inputs!L6:L32)/SUM(Inputs!K6:K32),0)</f>
        <v/>
      </c>
      <c r="I9" s="6">
        <f>SUM(Inputs!M6:M32)</f>
        <v/>
      </c>
      <c r="M9" s="6">
        <f>SUM(Inputs!N6:N32)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REACH BY PILLAR</t>
        </is>
      </c>
    </row>
    <row r="33" ht="22" customHeight="1">
      <c r="A33" s="4" t="inlineStr">
        <is>
          <t>ENGAGEMENT BY PLATFORM</t>
        </is>
      </c>
    </row>
    <row r="54" ht="22" customHeight="1">
      <c r="A54" s="4" t="inlineStr">
        <is>
          <t>MANAGEMENT CALL-OUTS</t>
        </is>
      </c>
    </row>
    <row r="55" ht="30" customHeight="1">
      <c r="B55" s="8" t="inlineStr">
        <is>
          <t>Is the pipeline healthy?</t>
        </is>
      </c>
      <c r="C55" s="9">
        <f>IF(COUNTIF(Inputs!J6:J32,"Idea")+COUNTIF(Inputs!J6:J32,"Briefed")&gt;=Assumptions!$C$5,"Pipeline has runway — keep producing.","Pipeline is thin — brief more pieces this week.")</f>
        <v/>
      </c>
    </row>
    <row r="56" ht="30" customHeight="1">
      <c r="B56" s="8" t="inlineStr">
        <is>
          <t>Is the pillar mix balanced?</t>
        </is>
      </c>
      <c r="C56" s="9">
        <f>IFERROR("Top pillar by reach: "&amp;INDEX(Calc!B6:B13,MATCH(MAX(Calc!D6:D13),Calc!D6:D13,0)),"")</f>
        <v/>
      </c>
    </row>
    <row r="57" ht="30" customHeight="1">
      <c r="B57" s="8" t="inlineStr">
        <is>
          <t>Is engagement rate healthy?</t>
        </is>
      </c>
      <c r="C57" s="9">
        <f>IF(IFERROR(SUM(Inputs!L6:L32)/SUM(Inputs!K6:K32),0)&gt;=Assumptions!$C$6,"Engagement rate clears benchmark.","Engagement rate below benchmark — re-cut hooks and formats.")</f>
        <v/>
      </c>
    </row>
    <row r="58" ht="30" customHeight="1">
      <c r="B58" s="8" t="inlineStr">
        <is>
          <t>Where to double down?</t>
        </is>
      </c>
      <c r="C58" s="9">
        <f>IFERROR("Top platform by engagement: "&amp;INDEX(Calc!B18:B25,MATCH(MAX(Calc!E18:E25),Calc!E18:E25,0)),"")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0" t="inlineStr">
        <is>
          <t>Field</t>
        </is>
      </c>
      <c r="C5" s="10" t="inlineStr">
        <is>
          <t>Value</t>
        </is>
      </c>
    </row>
    <row r="6" ht="20" customHeight="1">
      <c r="B6" s="15" t="inlineStr">
        <is>
          <t>Workbook</t>
        </is>
      </c>
      <c r="C6" s="16" t="inlineStr">
        <is>
          <t>Cafe Content Calendar</t>
        </is>
      </c>
    </row>
    <row r="7" ht="20" customHeight="1">
      <c r="B7" s="15" t="inlineStr">
        <is>
          <t>Prepared by</t>
        </is>
      </c>
      <c r="C7" s="16" t="inlineStr">
        <is>
          <t>Ashmo · Restaurant Growth Toolkit</t>
        </is>
      </c>
    </row>
    <row r="8" ht="20" customHeight="1">
      <c r="B8" s="15" t="inlineStr">
        <is>
          <t>Owner (accountable)</t>
        </is>
      </c>
      <c r="C8" s="16" t="inlineStr">
        <is>
          <t>Marketing Lead</t>
        </is>
      </c>
    </row>
    <row r="9" ht="20" customHeight="1">
      <c r="B9" s="15" t="inlineStr">
        <is>
          <t>Version</t>
        </is>
      </c>
      <c r="C9" s="16" t="inlineStr">
        <is>
          <t>2.0</t>
        </is>
      </c>
    </row>
    <row r="10" ht="20" customHeight="1">
      <c r="B10" s="15" t="inlineStr">
        <is>
          <t>Issued</t>
        </is>
      </c>
      <c r="C10" s="16" t="inlineStr">
        <is>
          <t>2026-05-14</t>
        </is>
      </c>
    </row>
    <row r="11" ht="20" customHeight="1">
      <c r="B11" s="15" t="inlineStr">
        <is>
          <t>Review cadence</t>
        </is>
      </c>
      <c r="C11" s="16" t="inlineStr">
        <is>
          <t>Monthly, or after a material business event</t>
        </is>
      </c>
    </row>
    <row r="12" ht="20" customHeight="1">
      <c r="B12" s="15" t="inlineStr">
        <is>
          <t>Classification</t>
        </is>
      </c>
      <c r="C12" s="16" t="inlineStr">
        <is>
          <t>Internal · Commercially sensitive</t>
        </is>
      </c>
    </row>
    <row r="13" ht="20" customHeight="1">
      <c r="B13" s="15" t="inlineStr">
        <is>
          <t>Currency convention</t>
        </is>
      </c>
      <c r="C13" s="16" t="inlineStr">
        <is>
          <t>Default AED — change in Assumptions tab if your reporting currency differs</t>
        </is>
      </c>
    </row>
    <row r="14" ht="20" customHeight="1">
      <c r="B14" s="15" t="inlineStr">
        <is>
          <t>Source of truth</t>
        </is>
      </c>
      <c r="C14" s="16" t="inlineStr">
        <is>
          <t>This workbook is the single source of truth for the metrics it contains</t>
        </is>
      </c>
    </row>
    <row r="15" ht="20" customHeight="1">
      <c r="B15" s="15" t="inlineStr">
        <is>
          <t>Distribution</t>
        </is>
      </c>
      <c r="C15" s="16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0" t="inlineStr">
        <is>
          <t>Role</t>
        </is>
      </c>
      <c r="C18" s="10" t="inlineStr">
        <is>
          <t>Name</t>
        </is>
      </c>
      <c r="D18" s="10" t="inlineStr">
        <is>
          <t>Approval status</t>
        </is>
      </c>
      <c r="E18" s="10" t="inlineStr">
        <is>
          <t>Comments</t>
        </is>
      </c>
    </row>
    <row r="19">
      <c r="B19" s="15" t="inlineStr">
        <is>
          <t>Founder / CEO</t>
        </is>
      </c>
      <c r="C19" s="13" t="inlineStr"/>
      <c r="D19" s="13" t="inlineStr">
        <is>
          <t>Pending</t>
        </is>
      </c>
      <c r="E19" s="13" t="inlineStr"/>
    </row>
    <row r="20">
      <c r="B20" s="15" t="inlineStr">
        <is>
          <t>Operations Lead</t>
        </is>
      </c>
      <c r="C20" s="13" t="inlineStr"/>
      <c r="D20" s="13" t="inlineStr">
        <is>
          <t>Pending</t>
        </is>
      </c>
      <c r="E20" s="13" t="inlineStr"/>
    </row>
    <row r="21">
      <c r="B21" s="15" t="inlineStr">
        <is>
          <t>Finance Lead</t>
        </is>
      </c>
      <c r="C21" s="13" t="inlineStr"/>
      <c r="D21" s="13" t="inlineStr">
        <is>
          <t>Pending</t>
        </is>
      </c>
      <c r="E21" s="13" t="inlineStr"/>
    </row>
    <row r="22">
      <c r="B22" s="15" t="inlineStr">
        <is>
          <t>Brand / Marketing Lead</t>
        </is>
      </c>
      <c r="C22" s="13" t="inlineStr"/>
      <c r="D22" s="13" t="inlineStr">
        <is>
          <t>Pending</t>
        </is>
      </c>
      <c r="E22" s="13" t="inlineStr"/>
    </row>
    <row r="24" ht="22" customHeight="1">
      <c r="A24" s="4" t="inlineStr">
        <is>
          <t>CHANGE LOG</t>
        </is>
      </c>
    </row>
    <row r="25" ht="22" customHeight="1">
      <c r="B25" s="10" t="inlineStr">
        <is>
          <t>Date</t>
        </is>
      </c>
      <c r="C25" s="10" t="inlineStr">
        <is>
          <t>Author</t>
        </is>
      </c>
      <c r="D25" s="10" t="inlineStr">
        <is>
          <t>Version</t>
        </is>
      </c>
      <c r="E25" s="10" t="inlineStr">
        <is>
          <t>Change summary</t>
        </is>
      </c>
    </row>
    <row r="26" ht="28" customHeight="1">
      <c r="B26" s="35" t="inlineStr">
        <is>
          <t>2026-05-14</t>
        </is>
      </c>
      <c r="C26" s="35" t="inlineStr">
        <is>
          <t>Ashmo Toolkit</t>
        </is>
      </c>
      <c r="D26" s="35" t="inlineStr">
        <is>
          <t>3.0</t>
        </is>
      </c>
      <c r="E26" s="35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39" t="inlineStr"/>
      <c r="C27" s="39" t="inlineStr"/>
      <c r="D27" s="39" t="inlineStr"/>
      <c r="E27" s="39" t="inlineStr"/>
    </row>
    <row r="28" ht="28" customHeight="1">
      <c r="B28" s="39" t="inlineStr"/>
      <c r="C28" s="39" t="inlineStr"/>
      <c r="D28" s="39" t="inlineStr"/>
      <c r="E28" s="39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32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12" customWidth="1" min="3" max="3"/>
    <col width="18" customWidth="1" min="4" max="4"/>
    <col width="18" customWidth="1" min="5" max="5"/>
    <col width="36" customWidth="1" min="6" max="6"/>
    <col width="14" customWidth="1" min="7" max="7"/>
    <col width="14" customWidth="1" min="8" max="8"/>
    <col width="12" customWidth="1" min="9" max="9"/>
    <col width="14" customWidth="1" min="10" max="10"/>
    <col width="12" customWidth="1" min="11" max="11"/>
    <col width="12" customWidth="1" min="12" max="12"/>
    <col width="12" customWidth="1" min="13" max="13"/>
    <col width="24" customWidth="1" min="14" max="14"/>
  </cols>
  <sheetData>
    <row r="1" ht="30" customHeight="1">
      <c r="A1" s="1" t="inlineStr">
        <is>
          <t>Content Calendar · Inputs</t>
        </is>
      </c>
    </row>
    <row r="2" ht="18" customHeight="1">
      <c r="A2" s="2" t="inlineStr">
        <is>
          <t>One row per piece · pillar · format · platform · production status · performance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CONTENT PIECES</t>
        </is>
      </c>
    </row>
    <row r="5" ht="22" customHeight="1">
      <c r="B5" s="10" t="inlineStr">
        <is>
          <t>ID</t>
        </is>
      </c>
      <c r="C5" s="10" t="inlineStr">
        <is>
          <t>Date</t>
        </is>
      </c>
      <c r="D5" s="10" t="inlineStr">
        <is>
          <t>Pillar</t>
        </is>
      </c>
      <c r="E5" s="10" t="inlineStr">
        <is>
          <t>Format</t>
        </is>
      </c>
      <c r="F5" s="10" t="inlineStr">
        <is>
          <t>Platform</t>
        </is>
      </c>
      <c r="G5" s="10" t="inlineStr">
        <is>
          <t>Headline / hook</t>
        </is>
      </c>
      <c r="H5" s="10" t="inlineStr">
        <is>
          <t>Owner</t>
        </is>
      </c>
      <c r="I5" s="10" t="inlineStr">
        <is>
          <t>Approver</t>
        </is>
      </c>
      <c r="J5" s="10" t="inlineStr">
        <is>
          <t>Production status</t>
        </is>
      </c>
      <c r="K5" s="10" t="inlineStr">
        <is>
          <t>Reach</t>
        </is>
      </c>
      <c r="L5" s="10" t="inlineStr">
        <is>
          <t>Engagement</t>
        </is>
      </c>
      <c r="M5" s="10" t="inlineStr">
        <is>
          <t>Saves</t>
        </is>
      </c>
      <c r="N5" s="10" t="inlineStr">
        <is>
          <t>Conversions</t>
        </is>
      </c>
      <c r="O5" t="inlineStr">
        <is>
          <t>Notes</t>
        </is>
      </c>
    </row>
    <row r="6" ht="26" customHeight="1">
      <c r="B6" s="11" t="inlineStr">
        <is>
          <t>CON-001</t>
        </is>
      </c>
      <c r="C6" s="11" t="inlineStr">
        <is>
          <t>Wk 1</t>
        </is>
      </c>
      <c r="D6" s="11" t="inlineStr">
        <is>
          <t>Product hero</t>
        </is>
      </c>
      <c r="E6" s="11" t="inlineStr">
        <is>
          <t>Reel / short video</t>
        </is>
      </c>
      <c r="F6" s="11" t="inlineStr">
        <is>
          <t>Instagram</t>
        </is>
      </c>
      <c r="G6" s="11" t="inlineStr">
        <is>
          <t>Hero pour shot — signature drink</t>
        </is>
      </c>
      <c r="H6" s="11" t="inlineStr">
        <is>
          <t>Brand</t>
        </is>
      </c>
      <c r="I6" s="11" t="inlineStr">
        <is>
          <t>Founder</t>
        </is>
      </c>
      <c r="J6" s="11" t="inlineStr">
        <is>
          <t>Live</t>
        </is>
      </c>
      <c r="K6" s="12" t="n">
        <v>142000</v>
      </c>
      <c r="L6" s="12" t="n">
        <v>9800</v>
      </c>
      <c r="M6" s="12" t="n">
        <v>1240</v>
      </c>
      <c r="N6" s="12" t="n">
        <v>280</v>
      </c>
      <c r="O6" s="11" t="inlineStr"/>
    </row>
    <row r="7" ht="26" customHeight="1">
      <c r="B7" s="11" t="inlineStr">
        <is>
          <t>CON-002</t>
        </is>
      </c>
      <c r="C7" s="11" t="inlineStr">
        <is>
          <t>Wk 1</t>
        </is>
      </c>
      <c r="D7" s="11" t="inlineStr">
        <is>
          <t>Customer / UGC</t>
        </is>
      </c>
      <c r="E7" s="11" t="inlineStr">
        <is>
          <t>Carousel</t>
        </is>
      </c>
      <c r="F7" s="11" t="inlineStr">
        <is>
          <t>Instagram</t>
        </is>
      </c>
      <c r="G7" s="11" t="inlineStr">
        <is>
          <t>Three customers, one ritual</t>
        </is>
      </c>
      <c r="H7" s="11" t="inlineStr">
        <is>
          <t>CRM</t>
        </is>
      </c>
      <c r="I7" s="11" t="inlineStr">
        <is>
          <t>Brand</t>
        </is>
      </c>
      <c r="J7" s="11" t="inlineStr">
        <is>
          <t>Live</t>
        </is>
      </c>
      <c r="K7" s="12" t="n">
        <v>86000</v>
      </c>
      <c r="L7" s="12" t="n">
        <v>7100</v>
      </c>
      <c r="M7" s="12" t="n">
        <v>920</v>
      </c>
      <c r="N7" s="12" t="n">
        <v>180</v>
      </c>
      <c r="O7" s="11" t="inlineStr"/>
    </row>
    <row r="8" ht="26" customHeight="1">
      <c r="B8" s="11" t="inlineStr">
        <is>
          <t>CON-003</t>
        </is>
      </c>
      <c r="C8" s="11" t="inlineStr">
        <is>
          <t>Wk 2</t>
        </is>
      </c>
      <c r="D8" s="11" t="inlineStr">
        <is>
          <t>Education / how-to</t>
        </is>
      </c>
      <c r="E8" s="11" t="inlineStr">
        <is>
          <t>Reel / short video</t>
        </is>
      </c>
      <c r="F8" s="11" t="inlineStr">
        <is>
          <t>TikTok</t>
        </is>
      </c>
      <c r="G8" s="11" t="inlineStr">
        <is>
          <t>How a perfect drink is built</t>
        </is>
      </c>
      <c r="H8" s="11" t="inlineStr">
        <is>
          <t>Brand</t>
        </is>
      </c>
      <c r="I8" s="11" t="inlineStr">
        <is>
          <t>Founder</t>
        </is>
      </c>
      <c r="J8" s="11" t="inlineStr">
        <is>
          <t>Live</t>
        </is>
      </c>
      <c r="K8" s="12" t="n">
        <v>220000</v>
      </c>
      <c r="L8" s="12" t="n">
        <v>18500</v>
      </c>
      <c r="M8" s="12" t="n">
        <v>2100</v>
      </c>
      <c r="N8" s="12" t="n">
        <v>420</v>
      </c>
      <c r="O8" s="11" t="inlineStr"/>
    </row>
    <row r="9" ht="26" customHeight="1">
      <c r="B9" s="11" t="inlineStr">
        <is>
          <t>CON-004</t>
        </is>
      </c>
      <c r="C9" s="11" t="inlineStr">
        <is>
          <t>Wk 2</t>
        </is>
      </c>
      <c r="D9" s="11" t="inlineStr">
        <is>
          <t>Brand story</t>
        </is>
      </c>
      <c r="E9" s="11" t="inlineStr">
        <is>
          <t>Long-form video</t>
        </is>
      </c>
      <c r="F9" s="11" t="inlineStr">
        <is>
          <t>YouTube</t>
        </is>
      </c>
      <c r="G9" s="11" t="inlineStr">
        <is>
          <t>What this brand stands for</t>
        </is>
      </c>
      <c r="H9" s="11" t="inlineStr">
        <is>
          <t>Brand</t>
        </is>
      </c>
      <c r="I9" s="11" t="inlineStr">
        <is>
          <t>Founder</t>
        </is>
      </c>
      <c r="J9" s="11" t="inlineStr">
        <is>
          <t>Live</t>
        </is>
      </c>
      <c r="K9" s="12" t="n">
        <v>18500</v>
      </c>
      <c r="L9" s="12" t="n">
        <v>1240</v>
      </c>
      <c r="M9" s="12" t="n">
        <v>320</v>
      </c>
      <c r="N9" s="12" t="n">
        <v>95</v>
      </c>
      <c r="O9" s="11" t="inlineStr"/>
    </row>
    <row r="10" ht="26" customHeight="1">
      <c r="B10" s="11" t="inlineStr">
        <is>
          <t>CON-005</t>
        </is>
      </c>
      <c r="C10" s="11" t="inlineStr">
        <is>
          <t>Wk 3</t>
        </is>
      </c>
      <c r="D10" s="11" t="inlineStr">
        <is>
          <t>Founder / behind-scenes</t>
        </is>
      </c>
      <c r="E10" s="11" t="inlineStr">
        <is>
          <t>Reel / short video</t>
        </is>
      </c>
      <c r="F10" s="11" t="inlineStr">
        <is>
          <t>Instagram</t>
        </is>
      </c>
      <c r="G10" s="11" t="inlineStr">
        <is>
          <t>A morning in the kitchen</t>
        </is>
      </c>
      <c r="H10" s="11" t="inlineStr">
        <is>
          <t>Brand</t>
        </is>
      </c>
      <c r="I10" s="11" t="inlineStr">
        <is>
          <t>Founder</t>
        </is>
      </c>
      <c r="J10" s="11" t="inlineStr">
        <is>
          <t>Live</t>
        </is>
      </c>
      <c r="K10" s="12" t="n">
        <v>98000</v>
      </c>
      <c r="L10" s="12" t="n">
        <v>7900</v>
      </c>
      <c r="M10" s="12" t="n">
        <v>1100</v>
      </c>
      <c r="N10" s="12" t="n">
        <v>210</v>
      </c>
      <c r="O10" s="11" t="inlineStr"/>
    </row>
    <row r="11" ht="26" customHeight="1">
      <c r="B11" s="11" t="inlineStr">
        <is>
          <t>CON-006</t>
        </is>
      </c>
      <c r="C11" s="11" t="inlineStr">
        <is>
          <t>Wk 3</t>
        </is>
      </c>
      <c r="D11" s="11" t="inlineStr">
        <is>
          <t>Promotion / offer</t>
        </is>
      </c>
      <c r="E11" s="11" t="inlineStr">
        <is>
          <t>Email</t>
        </is>
      </c>
      <c r="F11" s="11" t="inlineStr">
        <is>
          <t>Owned email</t>
        </is>
      </c>
      <c r="G11" s="11" t="inlineStr">
        <is>
          <t>Loyalty exclusive — first taste</t>
        </is>
      </c>
      <c r="H11" s="11" t="inlineStr">
        <is>
          <t>CRM</t>
        </is>
      </c>
      <c r="I11" s="11" t="inlineStr">
        <is>
          <t>Brand</t>
        </is>
      </c>
      <c r="J11" s="11" t="inlineStr">
        <is>
          <t>Live</t>
        </is>
      </c>
      <c r="K11" s="12" t="n">
        <v>18000</v>
      </c>
      <c r="L11" s="12" t="n">
        <v>4500</v>
      </c>
      <c r="M11" s="12" t="n">
        <v>0</v>
      </c>
      <c r="N11" s="12" t="n">
        <v>540</v>
      </c>
      <c r="O11" s="11" t="inlineStr"/>
    </row>
    <row r="12" ht="26" customHeight="1">
      <c r="B12" s="11" t="inlineStr">
        <is>
          <t>CON-007</t>
        </is>
      </c>
      <c r="C12" s="11" t="inlineStr">
        <is>
          <t>Wk 4</t>
        </is>
      </c>
      <c r="D12" s="11" t="inlineStr">
        <is>
          <t>Community / partnership</t>
        </is>
      </c>
      <c r="E12" s="11" t="inlineStr">
        <is>
          <t>Carousel</t>
        </is>
      </c>
      <c r="F12" s="11" t="inlineStr">
        <is>
          <t>Instagram</t>
        </is>
      </c>
      <c r="G12" s="11" t="inlineStr">
        <is>
          <t>Featuring partner brand X</t>
        </is>
      </c>
      <c r="H12" s="11" t="inlineStr">
        <is>
          <t>Brand</t>
        </is>
      </c>
      <c r="I12" s="11" t="inlineStr">
        <is>
          <t>Founder</t>
        </is>
      </c>
      <c r="J12" s="11" t="inlineStr">
        <is>
          <t>Approved</t>
        </is>
      </c>
      <c r="K12" s="12" t="n">
        <v>0</v>
      </c>
      <c r="L12" s="12" t="n">
        <v>0</v>
      </c>
      <c r="M12" s="12" t="n">
        <v>0</v>
      </c>
      <c r="N12" s="12" t="n">
        <v>0</v>
      </c>
      <c r="O12" s="11" t="inlineStr">
        <is>
          <t>Pending publish</t>
        </is>
      </c>
    </row>
    <row r="13" ht="26" customHeight="1">
      <c r="B13" s="11" t="inlineStr">
        <is>
          <t>CON-008</t>
        </is>
      </c>
      <c r="C13" s="11" t="inlineStr">
        <is>
          <t>Wk 4</t>
        </is>
      </c>
      <c r="D13" s="11" t="inlineStr">
        <is>
          <t>Cultural moment</t>
        </is>
      </c>
      <c r="E13" s="11" t="inlineStr">
        <is>
          <t>Story</t>
        </is>
      </c>
      <c r="F13" s="11" t="inlineStr">
        <is>
          <t>Instagram</t>
        </is>
      </c>
      <c r="G13" s="11" t="inlineStr">
        <is>
          <t>Seasonal shoutout</t>
        </is>
      </c>
      <c r="H13" s="11" t="inlineStr">
        <is>
          <t>Brand</t>
        </is>
      </c>
      <c r="I13" s="11" t="inlineStr">
        <is>
          <t>Brand</t>
        </is>
      </c>
      <c r="J13" s="11" t="inlineStr">
        <is>
          <t>In review</t>
        </is>
      </c>
      <c r="K13" s="12" t="n">
        <v>0</v>
      </c>
      <c r="L13" s="12" t="n">
        <v>0</v>
      </c>
      <c r="M13" s="12" t="n">
        <v>0</v>
      </c>
      <c r="N13" s="12" t="n">
        <v>0</v>
      </c>
      <c r="O13" s="11" t="inlineStr">
        <is>
          <t>In edit</t>
        </is>
      </c>
    </row>
    <row r="14" ht="26" customHeight="1">
      <c r="B14" s="11" t="inlineStr">
        <is>
          <t>CON-009</t>
        </is>
      </c>
      <c r="C14" s="11" t="inlineStr">
        <is>
          <t>Wk 5</t>
        </is>
      </c>
      <c r="D14" s="11" t="inlineStr">
        <is>
          <t>Product hero</t>
        </is>
      </c>
      <c r="E14" s="11" t="inlineStr">
        <is>
          <t>Reel / short video</t>
        </is>
      </c>
      <c r="F14" s="11" t="inlineStr">
        <is>
          <t>TikTok</t>
        </is>
      </c>
      <c r="G14" s="11" t="inlineStr">
        <is>
          <t>Cold drink build — flagship</t>
        </is>
      </c>
      <c r="H14" s="11" t="inlineStr">
        <is>
          <t>Brand</t>
        </is>
      </c>
      <c r="I14" s="11" t="inlineStr">
        <is>
          <t>Founder</t>
        </is>
      </c>
      <c r="J14" s="11" t="inlineStr">
        <is>
          <t>Briefed</t>
        </is>
      </c>
      <c r="K14" s="12" t="n">
        <v>0</v>
      </c>
      <c r="L14" s="12" t="n">
        <v>0</v>
      </c>
      <c r="M14" s="12" t="n">
        <v>0</v>
      </c>
      <c r="N14" s="12" t="n">
        <v>0</v>
      </c>
      <c r="O14" s="11" t="inlineStr"/>
    </row>
    <row r="15" ht="26" customHeight="1">
      <c r="B15" s="11" t="inlineStr">
        <is>
          <t>CON-010</t>
        </is>
      </c>
      <c r="C15" s="11" t="inlineStr">
        <is>
          <t>Wk 5</t>
        </is>
      </c>
      <c r="D15" s="11" t="inlineStr">
        <is>
          <t>Education / how-to</t>
        </is>
      </c>
      <c r="E15" s="11" t="inlineStr">
        <is>
          <t>Article / blog</t>
        </is>
      </c>
      <c r="F15" s="11" t="inlineStr">
        <is>
          <t>Owned blog</t>
        </is>
      </c>
      <c r="G15" s="11" t="inlineStr">
        <is>
          <t>The five-minute morning ritual</t>
        </is>
      </c>
      <c r="H15" s="11" t="inlineStr">
        <is>
          <t>Content</t>
        </is>
      </c>
      <c r="I15" s="11" t="inlineStr">
        <is>
          <t>Brand</t>
        </is>
      </c>
      <c r="J15" s="11" t="inlineStr">
        <is>
          <t>Briefed</t>
        </is>
      </c>
      <c r="K15" s="12" t="n">
        <v>0</v>
      </c>
      <c r="L15" s="12" t="n">
        <v>0</v>
      </c>
      <c r="M15" s="12" t="n">
        <v>0</v>
      </c>
      <c r="N15" s="12" t="n">
        <v>0</v>
      </c>
      <c r="O15" s="11" t="inlineStr"/>
    </row>
    <row r="16" ht="26" customHeight="1">
      <c r="B16" s="11" t="inlineStr">
        <is>
          <t>CON-011</t>
        </is>
      </c>
      <c r="C16" s="11" t="inlineStr">
        <is>
          <t>Wk 6</t>
        </is>
      </c>
      <c r="D16" s="11" t="inlineStr">
        <is>
          <t>Customer / UGC</t>
        </is>
      </c>
      <c r="E16" s="11" t="inlineStr">
        <is>
          <t>UGC repost</t>
        </is>
      </c>
      <c r="F16" s="11" t="inlineStr">
        <is>
          <t>Instagram</t>
        </is>
      </c>
      <c r="G16" s="11" t="inlineStr">
        <is>
          <t>Best customer post of the month</t>
        </is>
      </c>
      <c r="H16" s="11" t="inlineStr">
        <is>
          <t>CRM</t>
        </is>
      </c>
      <c r="I16" s="11" t="inlineStr">
        <is>
          <t>Brand</t>
        </is>
      </c>
      <c r="J16" s="11" t="inlineStr">
        <is>
          <t>Idea</t>
        </is>
      </c>
      <c r="K16" s="12" t="n">
        <v>0</v>
      </c>
      <c r="L16" s="12" t="n">
        <v>0</v>
      </c>
      <c r="M16" s="12" t="n">
        <v>0</v>
      </c>
      <c r="N16" s="12" t="n">
        <v>0</v>
      </c>
      <c r="O16" s="11" t="inlineStr"/>
    </row>
    <row r="17" ht="26" customHeight="1">
      <c r="B17" s="11" t="inlineStr">
        <is>
          <t>CON-012</t>
        </is>
      </c>
      <c r="C17" s="11" t="inlineStr">
        <is>
          <t>Wk 6</t>
        </is>
      </c>
      <c r="D17" s="11" t="inlineStr">
        <is>
          <t>Brand story</t>
        </is>
      </c>
      <c r="E17" s="11" t="inlineStr">
        <is>
          <t>Podcast</t>
        </is>
      </c>
      <c r="F17" s="11" t="inlineStr">
        <is>
          <t>Owned blog</t>
        </is>
      </c>
      <c r="G17" s="11" t="inlineStr">
        <is>
          <t>Founder talks origins</t>
        </is>
      </c>
      <c r="H17" s="11" t="inlineStr">
        <is>
          <t>Founder</t>
        </is>
      </c>
      <c r="I17" s="11" t="inlineStr">
        <is>
          <t>Brand</t>
        </is>
      </c>
      <c r="J17" s="11" t="inlineStr">
        <is>
          <t>Idea</t>
        </is>
      </c>
      <c r="K17" s="12" t="n">
        <v>0</v>
      </c>
      <c r="L17" s="12" t="n">
        <v>0</v>
      </c>
      <c r="M17" s="12" t="n">
        <v>0</v>
      </c>
      <c r="N17" s="12" t="n">
        <v>0</v>
      </c>
      <c r="O17" s="11" t="inlineStr"/>
    </row>
    <row r="18"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4" t="n"/>
      <c r="L18" s="14" t="n"/>
      <c r="M18" s="14" t="n"/>
      <c r="N18" s="14" t="n"/>
    </row>
    <row r="19"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4" t="n"/>
      <c r="L19" s="14" t="n"/>
      <c r="M19" s="14" t="n"/>
      <c r="N19" s="14" t="n"/>
    </row>
    <row r="20"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4" t="n"/>
      <c r="L20" s="14" t="n"/>
      <c r="M20" s="14" t="n"/>
      <c r="N20" s="14" t="n"/>
    </row>
    <row r="21"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4" t="n"/>
      <c r="L21" s="14" t="n"/>
      <c r="M21" s="14" t="n"/>
      <c r="N21" s="14" t="n"/>
    </row>
    <row r="22"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4" t="n"/>
      <c r="L22" s="14" t="n"/>
      <c r="M22" s="14" t="n"/>
      <c r="N22" s="14" t="n"/>
    </row>
    <row r="23"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4" t="n"/>
      <c r="L23" s="14" t="n"/>
      <c r="M23" s="14" t="n"/>
      <c r="N23" s="14" t="n"/>
    </row>
    <row r="24">
      <c r="B24" s="13" t="n"/>
      <c r="C24" s="13" t="n"/>
      <c r="D24" s="13" t="n"/>
      <c r="E24" s="13" t="n"/>
      <c r="F24" s="13" t="n"/>
      <c r="G24" s="13" t="n"/>
      <c r="H24" s="13" t="n"/>
      <c r="I24" s="13" t="n"/>
      <c r="J24" s="13" t="n"/>
      <c r="K24" s="14" t="n"/>
      <c r="L24" s="14" t="n"/>
      <c r="M24" s="14" t="n"/>
      <c r="N24" s="14" t="n"/>
    </row>
    <row r="25">
      <c r="B25" s="13" t="n"/>
      <c r="C25" s="13" t="n"/>
      <c r="D25" s="13" t="n"/>
      <c r="E25" s="13" t="n"/>
      <c r="F25" s="13" t="n"/>
      <c r="G25" s="13" t="n"/>
      <c r="H25" s="13" t="n"/>
      <c r="I25" s="13" t="n"/>
      <c r="J25" s="13" t="n"/>
      <c r="K25" s="14" t="n"/>
      <c r="L25" s="14" t="n"/>
      <c r="M25" s="14" t="n"/>
      <c r="N25" s="14" t="n"/>
    </row>
    <row r="26">
      <c r="B26" s="13" t="n"/>
      <c r="C26" s="13" t="n"/>
      <c r="D26" s="13" t="n"/>
      <c r="E26" s="13" t="n"/>
      <c r="F26" s="13" t="n"/>
      <c r="G26" s="13" t="n"/>
      <c r="H26" s="13" t="n"/>
      <c r="I26" s="13" t="n"/>
      <c r="J26" s="13" t="n"/>
      <c r="K26" s="14" t="n"/>
      <c r="L26" s="14" t="n"/>
      <c r="M26" s="14" t="n"/>
      <c r="N26" s="14" t="n"/>
    </row>
    <row r="27">
      <c r="B27" s="13" t="n"/>
      <c r="C27" s="13" t="n"/>
      <c r="D27" s="13" t="n"/>
      <c r="E27" s="13" t="n"/>
      <c r="F27" s="13" t="n"/>
      <c r="G27" s="13" t="n"/>
      <c r="H27" s="13" t="n"/>
      <c r="I27" s="13" t="n"/>
      <c r="J27" s="13" t="n"/>
      <c r="K27" s="14" t="n"/>
      <c r="L27" s="14" t="n"/>
      <c r="M27" s="14" t="n"/>
      <c r="N27" s="14" t="n"/>
    </row>
    <row r="28">
      <c r="B28" s="13" t="n"/>
      <c r="C28" s="13" t="n"/>
      <c r="D28" s="13" t="n"/>
      <c r="E28" s="13" t="n"/>
      <c r="F28" s="13" t="n"/>
      <c r="G28" s="13" t="n"/>
      <c r="H28" s="13" t="n"/>
      <c r="I28" s="13" t="n"/>
      <c r="J28" s="13" t="n"/>
      <c r="K28" s="14" t="n"/>
      <c r="L28" s="14" t="n"/>
      <c r="M28" s="14" t="n"/>
      <c r="N28" s="14" t="n"/>
    </row>
    <row r="29">
      <c r="B29" s="13" t="n"/>
      <c r="C29" s="13" t="n"/>
      <c r="D29" s="13" t="n"/>
      <c r="E29" s="13" t="n"/>
      <c r="F29" s="13" t="n"/>
      <c r="G29" s="13" t="n"/>
      <c r="H29" s="13" t="n"/>
      <c r="I29" s="13" t="n"/>
      <c r="J29" s="13" t="n"/>
      <c r="K29" s="14" t="n"/>
      <c r="L29" s="14" t="n"/>
      <c r="M29" s="14" t="n"/>
      <c r="N29" s="14" t="n"/>
    </row>
    <row r="30">
      <c r="B30" s="13" t="n"/>
      <c r="C30" s="13" t="n"/>
      <c r="D30" s="13" t="n"/>
      <c r="E30" s="13" t="n"/>
      <c r="F30" s="13" t="n"/>
      <c r="G30" s="13" t="n"/>
      <c r="H30" s="13" t="n"/>
      <c r="I30" s="13" t="n"/>
      <c r="J30" s="13" t="n"/>
      <c r="K30" s="14" t="n"/>
      <c r="L30" s="14" t="n"/>
      <c r="M30" s="14" t="n"/>
      <c r="N30" s="14" t="n"/>
    </row>
    <row r="31">
      <c r="B31" s="13" t="n"/>
      <c r="C31" s="13" t="n"/>
      <c r="D31" s="13" t="n"/>
      <c r="E31" s="13" t="n"/>
      <c r="F31" s="13" t="n"/>
      <c r="G31" s="13" t="n"/>
      <c r="H31" s="13" t="n"/>
      <c r="I31" s="13" t="n"/>
      <c r="J31" s="13" t="n"/>
      <c r="K31" s="14" t="n"/>
      <c r="L31" s="14" t="n"/>
      <c r="M31" s="14" t="n"/>
      <c r="N31" s="14" t="n"/>
    </row>
    <row r="32">
      <c r="B32" s="13" t="n"/>
      <c r="C32" s="13" t="n"/>
      <c r="D32" s="13" t="n"/>
      <c r="E32" s="13" t="n"/>
      <c r="F32" s="13" t="n"/>
      <c r="G32" s="13" t="n"/>
      <c r="H32" s="13" t="n"/>
      <c r="I32" s="13" t="n"/>
      <c r="J32" s="13" t="n"/>
      <c r="K32" s="14" t="n"/>
      <c r="L32" s="14" t="n"/>
      <c r="M32" s="14" t="n"/>
      <c r="N32" s="14" t="n"/>
    </row>
  </sheetData>
  <autoFilter ref="B5:N32"/>
  <mergeCells count="3">
    <mergeCell ref="A4:N4"/>
    <mergeCell ref="A2:N2"/>
    <mergeCell ref="A1:N1"/>
  </mergeCells>
  <conditionalFormatting sqref="J6:J32">
    <cfRule type="cellIs" priority="1" operator="equal" dxfId="0" stopIfTrue="0">
      <formula>"Live"</formula>
    </cfRule>
    <cfRule type="cellIs" priority="2" operator="equal" dxfId="0" stopIfTrue="0">
      <formula>"Approved"</formula>
    </cfRule>
    <cfRule type="cellIs" priority="3" operator="equal" dxfId="1" stopIfTrue="0">
      <formula>"Idea"</formula>
    </cfRule>
    <cfRule type="cellIs" priority="4" operator="equal" dxfId="1" stopIfTrue="0">
      <formula>"Briefed"</formula>
    </cfRule>
    <cfRule type="cellIs" priority="5" operator="equal" dxfId="1" stopIfTrue="0">
      <formula>"In production"</formula>
    </cfRule>
    <cfRule type="cellIs" priority="6" operator="equal" dxfId="1" stopIfTrue="0">
      <formula>"In review"</formula>
    </cfRule>
    <cfRule type="cellIs" priority="7" operator="equal" dxfId="2" stopIfTrue="0">
      <formula>"Killed"</formula>
    </cfRule>
  </conditionalFormatting>
  <dataValidations count="4">
    <dataValidation sqref="D6:D32" showDropDown="0" showInputMessage="0" showErrorMessage="0" allowBlank="1" errorTitle="Invalid choice" error="Choose from the dropdown list." type="list">
      <formula1>"Product hero,Brand story,Customer / UGC,Founder / behind-scenes,Education / how-to,Promotion / offer,Cultural moment,Community / partnership"</formula1>
    </dataValidation>
    <dataValidation sqref="E6:E32" showDropDown="0" showInputMessage="0" showErrorMessage="0" allowBlank="1" errorTitle="Invalid choice" error="Choose from the dropdown list." type="list">
      <formula1>"Reel / short video,Carousel,Static image,Long-form video,Story,Live,Article / blog,Podcast,Email,UGC repost"</formula1>
    </dataValidation>
    <dataValidation sqref="F6:F32" showDropDown="0" showInputMessage="0" showErrorMessage="0" allowBlank="1" errorTitle="Invalid choice" error="Choose from the dropdown list." type="list">
      <formula1>"Instagram,TikTok,YouTube,Facebook,LinkedIn,Owned email,Owned blog,X / Twitter"</formula1>
    </dataValidation>
    <dataValidation sqref="J6:J32" showDropDown="0" showInputMessage="0" showErrorMessage="0" allowBlank="1" errorTitle="Invalid choice" error="Choose from the dropdown list." type="list">
      <formula1>"Idea,Briefed,In production,In review,Approved,Live,Killed"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Per-pillar mix · per-platform mix · per-piece engagement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PER-PILLAR ROLLUP</t>
        </is>
      </c>
    </row>
    <row r="5" ht="22" customHeight="1">
      <c r="B5" s="10" t="inlineStr">
        <is>
          <t>Pillar</t>
        </is>
      </c>
      <c r="C5" s="10" t="inlineStr">
        <is>
          <t>Pieces</t>
        </is>
      </c>
      <c r="D5" s="10" t="inlineStr">
        <is>
          <t>Reach</t>
        </is>
      </c>
      <c r="E5" s="10" t="inlineStr">
        <is>
          <t>Engagement</t>
        </is>
      </c>
      <c r="F5" s="10" t="inlineStr">
        <is>
          <t>Engagement rate</t>
        </is>
      </c>
      <c r="G5" s="10" t="inlineStr">
        <is>
          <t>Conversions</t>
        </is>
      </c>
    </row>
    <row r="6">
      <c r="B6" s="15" t="inlineStr">
        <is>
          <t>Product hero</t>
        </is>
      </c>
      <c r="C6" s="16">
        <f>COUNTIFS(Inputs!D6:D32,B6)</f>
        <v/>
      </c>
      <c r="D6" s="17">
        <f>SUMIFS(Inputs!K6:K32,Inputs!D6:D32,B6)</f>
        <v/>
      </c>
      <c r="E6" s="17">
        <f>SUMIFS(Inputs!L6:L32,Inputs!D6:D32,B6)</f>
        <v/>
      </c>
      <c r="F6" s="18">
        <f>IFERROR(E6/D6,0)</f>
        <v/>
      </c>
      <c r="G6" s="17">
        <f>SUMIFS(Inputs!N6:N32,Inputs!D6:D32,B6)</f>
        <v/>
      </c>
    </row>
    <row r="7">
      <c r="B7" s="15" t="inlineStr">
        <is>
          <t>Brand story</t>
        </is>
      </c>
      <c r="C7" s="16">
        <f>COUNTIFS(Inputs!D6:D32,B7)</f>
        <v/>
      </c>
      <c r="D7" s="17">
        <f>SUMIFS(Inputs!K6:K32,Inputs!D6:D32,B7)</f>
        <v/>
      </c>
      <c r="E7" s="17">
        <f>SUMIFS(Inputs!L6:L32,Inputs!D6:D32,B7)</f>
        <v/>
      </c>
      <c r="F7" s="18">
        <f>IFERROR(E7/D7,0)</f>
        <v/>
      </c>
      <c r="G7" s="17">
        <f>SUMIFS(Inputs!N6:N32,Inputs!D6:D32,B7)</f>
        <v/>
      </c>
    </row>
    <row r="8">
      <c r="B8" s="15" t="inlineStr">
        <is>
          <t>Customer / UGC</t>
        </is>
      </c>
      <c r="C8" s="16">
        <f>COUNTIFS(Inputs!D6:D32,B8)</f>
        <v/>
      </c>
      <c r="D8" s="17">
        <f>SUMIFS(Inputs!K6:K32,Inputs!D6:D32,B8)</f>
        <v/>
      </c>
      <c r="E8" s="17">
        <f>SUMIFS(Inputs!L6:L32,Inputs!D6:D32,B8)</f>
        <v/>
      </c>
      <c r="F8" s="18">
        <f>IFERROR(E8/D8,0)</f>
        <v/>
      </c>
      <c r="G8" s="17">
        <f>SUMIFS(Inputs!N6:N32,Inputs!D6:D32,B8)</f>
        <v/>
      </c>
    </row>
    <row r="9">
      <c r="B9" s="15" t="inlineStr">
        <is>
          <t>Founder / behind-scenes</t>
        </is>
      </c>
      <c r="C9" s="16">
        <f>COUNTIFS(Inputs!D6:D32,B9)</f>
        <v/>
      </c>
      <c r="D9" s="17">
        <f>SUMIFS(Inputs!K6:K32,Inputs!D6:D32,B9)</f>
        <v/>
      </c>
      <c r="E9" s="17">
        <f>SUMIFS(Inputs!L6:L32,Inputs!D6:D32,B9)</f>
        <v/>
      </c>
      <c r="F9" s="18">
        <f>IFERROR(E9/D9,0)</f>
        <v/>
      </c>
      <c r="G9" s="17">
        <f>SUMIFS(Inputs!N6:N32,Inputs!D6:D32,B9)</f>
        <v/>
      </c>
    </row>
    <row r="10">
      <c r="B10" s="15" t="inlineStr">
        <is>
          <t>Education / how-to</t>
        </is>
      </c>
      <c r="C10" s="16">
        <f>COUNTIFS(Inputs!D6:D32,B10)</f>
        <v/>
      </c>
      <c r="D10" s="17">
        <f>SUMIFS(Inputs!K6:K32,Inputs!D6:D32,B10)</f>
        <v/>
      </c>
      <c r="E10" s="17">
        <f>SUMIFS(Inputs!L6:L32,Inputs!D6:D32,B10)</f>
        <v/>
      </c>
      <c r="F10" s="18">
        <f>IFERROR(E10/D10,0)</f>
        <v/>
      </c>
      <c r="G10" s="17">
        <f>SUMIFS(Inputs!N6:N32,Inputs!D6:D32,B10)</f>
        <v/>
      </c>
    </row>
    <row r="11">
      <c r="B11" s="15" t="inlineStr">
        <is>
          <t>Promotion / offer</t>
        </is>
      </c>
      <c r="C11" s="16">
        <f>COUNTIFS(Inputs!D6:D32,B11)</f>
        <v/>
      </c>
      <c r="D11" s="17">
        <f>SUMIFS(Inputs!K6:K32,Inputs!D6:D32,B11)</f>
        <v/>
      </c>
      <c r="E11" s="17">
        <f>SUMIFS(Inputs!L6:L32,Inputs!D6:D32,B11)</f>
        <v/>
      </c>
      <c r="F11" s="18">
        <f>IFERROR(E11/D11,0)</f>
        <v/>
      </c>
      <c r="G11" s="17">
        <f>SUMIFS(Inputs!N6:N32,Inputs!D6:D32,B11)</f>
        <v/>
      </c>
    </row>
    <row r="12">
      <c r="B12" s="15" t="inlineStr">
        <is>
          <t>Cultural moment</t>
        </is>
      </c>
      <c r="C12" s="16">
        <f>COUNTIFS(Inputs!D6:D32,B12)</f>
        <v/>
      </c>
      <c r="D12" s="17">
        <f>SUMIFS(Inputs!K6:K32,Inputs!D6:D32,B12)</f>
        <v/>
      </c>
      <c r="E12" s="17">
        <f>SUMIFS(Inputs!L6:L32,Inputs!D6:D32,B12)</f>
        <v/>
      </c>
      <c r="F12" s="18">
        <f>IFERROR(E12/D12,0)</f>
        <v/>
      </c>
      <c r="G12" s="17">
        <f>SUMIFS(Inputs!N6:N32,Inputs!D6:D32,B12)</f>
        <v/>
      </c>
    </row>
    <row r="13">
      <c r="B13" s="15" t="inlineStr">
        <is>
          <t>Community / partnership</t>
        </is>
      </c>
      <c r="C13" s="16">
        <f>COUNTIFS(Inputs!D6:D32,B13)</f>
        <v/>
      </c>
      <c r="D13" s="17">
        <f>SUMIFS(Inputs!K6:K32,Inputs!D6:D32,B13)</f>
        <v/>
      </c>
      <c r="E13" s="17">
        <f>SUMIFS(Inputs!L6:L32,Inputs!D6:D32,B13)</f>
        <v/>
      </c>
      <c r="F13" s="18">
        <f>IFERROR(E13/D13,0)</f>
        <v/>
      </c>
      <c r="G13" s="17">
        <f>SUMIFS(Inputs!N6:N32,Inputs!D6:D32,B13)</f>
        <v/>
      </c>
    </row>
    <row r="16" ht="22" customHeight="1">
      <c r="A16" s="4" t="inlineStr">
        <is>
          <t>PER-PLATFORM ROLLUP</t>
        </is>
      </c>
    </row>
    <row r="17" ht="22" customHeight="1">
      <c r="B17" s="10" t="inlineStr">
        <is>
          <t>Platform</t>
        </is>
      </c>
      <c r="C17" s="10" t="inlineStr">
        <is>
          <t>Pieces</t>
        </is>
      </c>
      <c r="D17" s="10" t="inlineStr">
        <is>
          <t>Reach</t>
        </is>
      </c>
      <c r="E17" s="10" t="inlineStr">
        <is>
          <t>Engagement</t>
        </is>
      </c>
      <c r="F17" s="10" t="inlineStr">
        <is>
          <t>Conversions</t>
        </is>
      </c>
    </row>
    <row r="18">
      <c r="B18" s="15" t="inlineStr">
        <is>
          <t>Instagram</t>
        </is>
      </c>
      <c r="C18" s="16">
        <f>COUNTIFS(Inputs!F6:F32,B18)</f>
        <v/>
      </c>
      <c r="D18" s="17">
        <f>SUMIFS(Inputs!K6:K32,Inputs!F6:F32,B18)</f>
        <v/>
      </c>
      <c r="E18" s="17">
        <f>SUMIFS(Inputs!L6:L32,Inputs!F6:F32,B18)</f>
        <v/>
      </c>
      <c r="F18" s="17">
        <f>SUMIFS(Inputs!N6:N32,Inputs!F6:F32,B18)</f>
        <v/>
      </c>
    </row>
    <row r="19">
      <c r="B19" s="15" t="inlineStr">
        <is>
          <t>TikTok</t>
        </is>
      </c>
      <c r="C19" s="16">
        <f>COUNTIFS(Inputs!F6:F32,B19)</f>
        <v/>
      </c>
      <c r="D19" s="17">
        <f>SUMIFS(Inputs!K6:K32,Inputs!F6:F32,B19)</f>
        <v/>
      </c>
      <c r="E19" s="17">
        <f>SUMIFS(Inputs!L6:L32,Inputs!F6:F32,B19)</f>
        <v/>
      </c>
      <c r="F19" s="17">
        <f>SUMIFS(Inputs!N6:N32,Inputs!F6:F32,B19)</f>
        <v/>
      </c>
    </row>
    <row r="20">
      <c r="B20" s="15" t="inlineStr">
        <is>
          <t>YouTube</t>
        </is>
      </c>
      <c r="C20" s="16">
        <f>COUNTIFS(Inputs!F6:F32,B20)</f>
        <v/>
      </c>
      <c r="D20" s="17">
        <f>SUMIFS(Inputs!K6:K32,Inputs!F6:F32,B20)</f>
        <v/>
      </c>
      <c r="E20" s="17">
        <f>SUMIFS(Inputs!L6:L32,Inputs!F6:F32,B20)</f>
        <v/>
      </c>
      <c r="F20" s="17">
        <f>SUMIFS(Inputs!N6:N32,Inputs!F6:F32,B20)</f>
        <v/>
      </c>
    </row>
    <row r="21">
      <c r="B21" s="15" t="inlineStr">
        <is>
          <t>Facebook</t>
        </is>
      </c>
      <c r="C21" s="16">
        <f>COUNTIFS(Inputs!F6:F32,B21)</f>
        <v/>
      </c>
      <c r="D21" s="17">
        <f>SUMIFS(Inputs!K6:K32,Inputs!F6:F32,B21)</f>
        <v/>
      </c>
      <c r="E21" s="17">
        <f>SUMIFS(Inputs!L6:L32,Inputs!F6:F32,B21)</f>
        <v/>
      </c>
      <c r="F21" s="17">
        <f>SUMIFS(Inputs!N6:N32,Inputs!F6:F32,B21)</f>
        <v/>
      </c>
    </row>
    <row r="22">
      <c r="B22" s="15" t="inlineStr">
        <is>
          <t>LinkedIn</t>
        </is>
      </c>
      <c r="C22" s="16">
        <f>COUNTIFS(Inputs!F6:F32,B22)</f>
        <v/>
      </c>
      <c r="D22" s="17">
        <f>SUMIFS(Inputs!K6:K32,Inputs!F6:F32,B22)</f>
        <v/>
      </c>
      <c r="E22" s="17">
        <f>SUMIFS(Inputs!L6:L32,Inputs!F6:F32,B22)</f>
        <v/>
      </c>
      <c r="F22" s="17">
        <f>SUMIFS(Inputs!N6:N32,Inputs!F6:F32,B22)</f>
        <v/>
      </c>
    </row>
    <row r="23">
      <c r="B23" s="15" t="inlineStr">
        <is>
          <t>Owned email</t>
        </is>
      </c>
      <c r="C23" s="16">
        <f>COUNTIFS(Inputs!F6:F32,B23)</f>
        <v/>
      </c>
      <c r="D23" s="17">
        <f>SUMIFS(Inputs!K6:K32,Inputs!F6:F32,B23)</f>
        <v/>
      </c>
      <c r="E23" s="17">
        <f>SUMIFS(Inputs!L6:L32,Inputs!F6:F32,B23)</f>
        <v/>
      </c>
      <c r="F23" s="17">
        <f>SUMIFS(Inputs!N6:N32,Inputs!F6:F32,B23)</f>
        <v/>
      </c>
    </row>
    <row r="24">
      <c r="B24" s="15" t="inlineStr">
        <is>
          <t>Owned blog</t>
        </is>
      </c>
      <c r="C24" s="16">
        <f>COUNTIFS(Inputs!F6:F32,B24)</f>
        <v/>
      </c>
      <c r="D24" s="17">
        <f>SUMIFS(Inputs!K6:K32,Inputs!F6:F32,B24)</f>
        <v/>
      </c>
      <c r="E24" s="17">
        <f>SUMIFS(Inputs!L6:L32,Inputs!F6:F32,B24)</f>
        <v/>
      </c>
      <c r="F24" s="17">
        <f>SUMIFS(Inputs!N6:N32,Inputs!F6:F32,B24)</f>
        <v/>
      </c>
    </row>
    <row r="25">
      <c r="B25" s="15" t="inlineStr">
        <is>
          <t>X / Twitter</t>
        </is>
      </c>
      <c r="C25" s="16">
        <f>COUNTIFS(Inputs!F6:F32,B25)</f>
        <v/>
      </c>
      <c r="D25" s="17">
        <f>SUMIFS(Inputs!K6:K32,Inputs!F6:F32,B25)</f>
        <v/>
      </c>
      <c r="E25" s="17">
        <f>SUMIFS(Inputs!L6:L32,Inputs!F6:F32,B25)</f>
        <v/>
      </c>
      <c r="F25" s="17">
        <f>SUMIFS(Inputs!N6:N32,Inputs!F6:F32,B25)</f>
        <v/>
      </c>
    </row>
    <row r="28" ht="22" customHeight="1">
      <c r="A28" s="4" t="inlineStr">
        <is>
          <t>TOP-PERFORMING PIECES (ENGAGEMENT RATE)</t>
        </is>
      </c>
    </row>
    <row r="29" ht="22" customHeight="1">
      <c r="B29" s="10" t="inlineStr">
        <is>
          <t>Rank</t>
        </is>
      </c>
      <c r="C29" s="10" t="inlineStr">
        <is>
          <t>Piece</t>
        </is>
      </c>
      <c r="D29" s="10" t="inlineStr">
        <is>
          <t>Reach</t>
        </is>
      </c>
      <c r="E29" s="10" t="inlineStr">
        <is>
          <t>Engagement rate</t>
        </is>
      </c>
    </row>
    <row r="30">
      <c r="B30" s="16" t="n">
        <v>1</v>
      </c>
      <c r="C30" s="16">
        <f>IFERROR(INDEX(Inputs!G$6:G$32,MATCH(LARGE(Inputs!L$6:L$32/MAX(Inputs!K$6:K$32,1),1),Inputs!L$6:L$32/MAX(Inputs!K$6:K$32,1),0)),"")</f>
        <v/>
      </c>
      <c r="D30" s="17">
        <f>IFERROR(INDEX(Inputs!K$6:K$32,MATCH(LARGE(Inputs!L$6:L$32/MAX(Inputs!K$6:K$32,1),1),Inputs!L$6:L$32/MAX(Inputs!K$6:K$32,1),0)),"")</f>
        <v/>
      </c>
      <c r="E30" s="18">
        <f>IFERROR(LARGE(Inputs!L$6:L$32/MAX(Inputs!K$6:K$32,1),1),"")</f>
        <v/>
      </c>
    </row>
    <row r="31">
      <c r="B31" s="16" t="n">
        <v>2</v>
      </c>
      <c r="C31" s="16">
        <f>IFERROR(INDEX(Inputs!G$6:G$32,MATCH(LARGE(Inputs!L$6:L$32/MAX(Inputs!K$6:K$32,1),2),Inputs!L$6:L$32/MAX(Inputs!K$6:K$32,1),0)),"")</f>
        <v/>
      </c>
      <c r="D31" s="17">
        <f>IFERROR(INDEX(Inputs!K$6:K$32,MATCH(LARGE(Inputs!L$6:L$32/MAX(Inputs!K$6:K$32,1),2),Inputs!L$6:L$32/MAX(Inputs!K$6:K$32,1),0)),"")</f>
        <v/>
      </c>
      <c r="E31" s="18">
        <f>IFERROR(LARGE(Inputs!L$6:L$32/MAX(Inputs!K$6:K$32,1),2),"")</f>
        <v/>
      </c>
    </row>
    <row r="32">
      <c r="B32" s="16" t="n">
        <v>3</v>
      </c>
      <c r="C32" s="16">
        <f>IFERROR(INDEX(Inputs!G$6:G$32,MATCH(LARGE(Inputs!L$6:L$32/MAX(Inputs!K$6:K$32,1),3),Inputs!L$6:L$32/MAX(Inputs!K$6:K$32,1),0)),"")</f>
        <v/>
      </c>
      <c r="D32" s="17">
        <f>IFERROR(INDEX(Inputs!K$6:K$32,MATCH(LARGE(Inputs!L$6:L$32/MAX(Inputs!K$6:K$32,1),3),Inputs!L$6:L$32/MAX(Inputs!K$6:K$32,1),0)),"")</f>
        <v/>
      </c>
      <c r="E32" s="18">
        <f>IFERROR(LARGE(Inputs!L$6:L$32/MAX(Inputs!K$6:K$32,1),3),"")</f>
        <v/>
      </c>
    </row>
    <row r="33">
      <c r="B33" s="16" t="n">
        <v>4</v>
      </c>
      <c r="C33" s="16">
        <f>IFERROR(INDEX(Inputs!G$6:G$32,MATCH(LARGE(Inputs!L$6:L$32/MAX(Inputs!K$6:K$32,1),4),Inputs!L$6:L$32/MAX(Inputs!K$6:K$32,1),0)),"")</f>
        <v/>
      </c>
      <c r="D33" s="17">
        <f>IFERROR(INDEX(Inputs!K$6:K$32,MATCH(LARGE(Inputs!L$6:L$32/MAX(Inputs!K$6:K$32,1),4),Inputs!L$6:L$32/MAX(Inputs!K$6:K$32,1),0)),"")</f>
        <v/>
      </c>
      <c r="E33" s="18">
        <f>IFERROR(LARGE(Inputs!L$6:L$32/MAX(Inputs!K$6:K$32,1),4),"")</f>
        <v/>
      </c>
    </row>
    <row r="34">
      <c r="B34" s="16" t="n">
        <v>5</v>
      </c>
      <c r="C34" s="16">
        <f>IFERROR(INDEX(Inputs!G$6:G$32,MATCH(LARGE(Inputs!L$6:L$32/MAX(Inputs!K$6:K$32,1),5),Inputs!L$6:L$32/MAX(Inputs!K$6:K$32,1),0)),"")</f>
        <v/>
      </c>
      <c r="D34" s="17">
        <f>IFERROR(INDEX(Inputs!K$6:K$32,MATCH(LARGE(Inputs!L$6:L$32/MAX(Inputs!K$6:K$32,1),5),Inputs!L$6:L$32/MAX(Inputs!K$6:K$32,1),0)),"")</f>
        <v/>
      </c>
      <c r="E34" s="18">
        <f>IFERROR(LARGE(Inputs!L$6:L$32/MAX(Inputs!K$6:K$32,1),5),"")</f>
        <v/>
      </c>
    </row>
    <row r="35">
      <c r="B35" s="16" t="n">
        <v>6</v>
      </c>
      <c r="C35" s="16">
        <f>IFERROR(INDEX(Inputs!G$6:G$32,MATCH(LARGE(Inputs!L$6:L$32/MAX(Inputs!K$6:K$32,1),6),Inputs!L$6:L$32/MAX(Inputs!K$6:K$32,1),0)),"")</f>
        <v/>
      </c>
      <c r="D35" s="17">
        <f>IFERROR(INDEX(Inputs!K$6:K$32,MATCH(LARGE(Inputs!L$6:L$32/MAX(Inputs!K$6:K$32,1),6),Inputs!L$6:L$32/MAX(Inputs!K$6:K$32,1),0)),"")</f>
        <v/>
      </c>
      <c r="E35" s="18">
        <f>IFERROR(LARGE(Inputs!L$6:L$32/MAX(Inputs!K$6:K$32,1),6),"")</f>
        <v/>
      </c>
    </row>
    <row r="36">
      <c r="B36" s="16" t="n">
        <v>7</v>
      </c>
      <c r="C36" s="16">
        <f>IFERROR(INDEX(Inputs!G$6:G$32,MATCH(LARGE(Inputs!L$6:L$32/MAX(Inputs!K$6:K$32,1),7),Inputs!L$6:L$32/MAX(Inputs!K$6:K$32,1),0)),"")</f>
        <v/>
      </c>
      <c r="D36" s="17">
        <f>IFERROR(INDEX(Inputs!K$6:K$32,MATCH(LARGE(Inputs!L$6:L$32/MAX(Inputs!K$6:K$32,1),7),Inputs!L$6:L$32/MAX(Inputs!K$6:K$32,1),0)),"")</f>
        <v/>
      </c>
      <c r="E36" s="18">
        <f>IFERROR(LARGE(Inputs!L$6:L$32/MAX(Inputs!K$6:K$32,1),7),"")</f>
        <v/>
      </c>
    </row>
    <row r="37">
      <c r="B37" s="16" t="n">
        <v>8</v>
      </c>
      <c r="C37" s="16">
        <f>IFERROR(INDEX(Inputs!G$6:G$32,MATCH(LARGE(Inputs!L$6:L$32/MAX(Inputs!K$6:K$32,1),8),Inputs!L$6:L$32/MAX(Inputs!K$6:K$32,1),0)),"")</f>
        <v/>
      </c>
      <c r="D37" s="17">
        <f>IFERROR(INDEX(Inputs!K$6:K$32,MATCH(LARGE(Inputs!L$6:L$32/MAX(Inputs!K$6:K$32,1),8),Inputs!L$6:L$32/MAX(Inputs!K$6:K$32,1),0)),"")</f>
        <v/>
      </c>
      <c r="E37" s="18">
        <f>IFERROR(LARGE(Inputs!L$6:L$32/MAX(Inputs!K$6:K$32,1),8),"")</f>
        <v/>
      </c>
    </row>
  </sheetData>
  <mergeCells count="5">
    <mergeCell ref="A4:N4"/>
    <mergeCell ref="A16:N16"/>
    <mergeCell ref="A2:N2"/>
    <mergeCell ref="A28:N28"/>
    <mergeCell ref="A1:N1"/>
  </mergeCells>
  <conditionalFormatting sqref="D6:D13">
    <cfRule type="dataBar" priority="1">
      <dataBar showValue="1">
        <cfvo type="min"/>
        <cfvo type="max"/>
        <color rgb="00C9A961"/>
      </dataBar>
    </cfRule>
  </conditionalFormatting>
  <conditionalFormatting sqref="D18:D25">
    <cfRule type="dataBar" priority="2">
      <dataBar showValue="1">
        <cfvo type="min"/>
        <cfvo type="max"/>
        <color rgb="00C9A961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Pipeline health and content discipline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0" t="inlineStr">
        <is>
          <t>#</t>
        </is>
      </c>
      <c r="C5" s="10" t="inlineStr">
        <is>
          <t>Check</t>
        </is>
      </c>
      <c r="D5" s="10" t="inlineStr">
        <is>
          <t>Status</t>
        </is>
      </c>
      <c r="E5" s="10" t="inlineStr">
        <is>
          <t>Value</t>
        </is>
      </c>
      <c r="F5" s="10" t="inlineStr">
        <is>
          <t>Threshold</t>
        </is>
      </c>
      <c r="G5" s="10" t="inlineStr">
        <is>
          <t>Action</t>
        </is>
      </c>
    </row>
    <row r="6" ht="30" customHeight="1">
      <c r="B6" s="19" t="n">
        <v>1</v>
      </c>
      <c r="C6" s="19" t="inlineStr">
        <is>
          <t>Every piece has owner</t>
        </is>
      </c>
      <c r="D6" s="19">
        <f>IF(E6=F6,"OK","REVIEW")</f>
        <v/>
      </c>
      <c r="E6" s="20">
        <f>SUMPRODUCT((Inputs!B6:B32&lt;&gt;"")*(Inputs!H6:H32=""))</f>
        <v/>
      </c>
      <c r="F6" s="20" t="n">
        <v>0</v>
      </c>
      <c r="G6" s="19" t="inlineStr">
        <is>
          <t>Set owner for every piece.</t>
        </is>
      </c>
    </row>
    <row r="7" ht="30" customHeight="1">
      <c r="B7" s="19" t="n">
        <v>2</v>
      </c>
      <c r="C7" s="19" t="inlineStr">
        <is>
          <t>Every piece has approver</t>
        </is>
      </c>
      <c r="D7" s="19">
        <f>IF(E7=F7,"OK","REVIEW")</f>
        <v/>
      </c>
      <c r="E7" s="20">
        <f>SUMPRODUCT((Inputs!B6:B32&lt;&gt;"")*(Inputs!I6:I32=""))</f>
        <v/>
      </c>
      <c r="F7" s="20" t="n">
        <v>0</v>
      </c>
      <c r="G7" s="19" t="inlineStr">
        <is>
          <t>Set approver for every piece.</t>
        </is>
      </c>
    </row>
    <row r="8" ht="30" customHeight="1">
      <c r="B8" s="19" t="n">
        <v>3</v>
      </c>
      <c r="C8" s="19" t="inlineStr">
        <is>
          <t>Pipeline (Idea + Briefed) ≥ runway</t>
        </is>
      </c>
      <c r="D8" s="19">
        <f>IF(E8&gt;=F8,"OK","REVIEW")</f>
        <v/>
      </c>
      <c r="E8" s="20">
        <f>COUNTIF(Inputs!J6:J32,"Idea")+COUNTIF(Inputs!J6:J32,"Briefed")</f>
        <v/>
      </c>
      <c r="F8" s="20">
        <f>Assumptions!$C$5</f>
        <v/>
      </c>
      <c r="G8" s="19" t="inlineStr">
        <is>
          <t>Pipeline thin — brief more or accept publishing pause.</t>
        </is>
      </c>
    </row>
    <row r="9" ht="30" customHeight="1">
      <c r="B9" s="19" t="n">
        <v>4</v>
      </c>
      <c r="C9" s="19" t="inlineStr">
        <is>
          <t>Pillars are not concentrated</t>
        </is>
      </c>
      <c r="D9" s="19">
        <f>IF(E9&lt;=F9,"OK","REVIEW")</f>
        <v/>
      </c>
      <c r="E9" s="21">
        <f>IFERROR(MAX(Calc!C6:C13)/MAX(COUNTA(Inputs!B6:B32),1),0)</f>
        <v/>
      </c>
      <c r="F9" s="21">
        <f>Assumptions!$C$7</f>
        <v/>
      </c>
      <c r="G9" s="19" t="inlineStr">
        <is>
          <t>One pillar dominates — diversify content mix.</t>
        </is>
      </c>
    </row>
    <row r="10" ht="30" customHeight="1">
      <c r="B10" s="19" t="n">
        <v>5</v>
      </c>
      <c r="C10" s="19" t="inlineStr">
        <is>
          <t>Engagement rate ≥ benchmark (live pieces only)</t>
        </is>
      </c>
      <c r="D10" s="19">
        <f>IF(E10&gt;=F10,"OK","REVIEW")</f>
        <v/>
      </c>
      <c r="E10" s="22">
        <f>IFERROR(SUMIFS(Inputs!L6:L32,Inputs!J6:J32,"Live")/SUMIFS(Inputs!K6:K32,Inputs!J6:J32,"Live"),0)</f>
        <v/>
      </c>
      <c r="F10" s="22">
        <f>Assumptions!$C$6</f>
        <v/>
      </c>
      <c r="G10" s="19" t="inlineStr">
        <is>
          <t>Engagement below benchmark — re-cut hooks.</t>
        </is>
      </c>
    </row>
    <row r="11" ht="30" customHeight="1">
      <c r="B11" s="19" t="n">
        <v>6</v>
      </c>
      <c r="C11" s="19" t="inlineStr">
        <is>
          <t>No duplicate IDs</t>
        </is>
      </c>
      <c r="D11" s="19">
        <f>IF(E11=F11,"OK","REVIEW")</f>
        <v/>
      </c>
      <c r="E11" s="23">
        <f>SUMPRODUCT((Inputs!B6:B32&lt;&gt;"")/COUNTIF(Inputs!B6:B32,Inputs!B6:B32&amp;""))</f>
        <v/>
      </c>
      <c r="F11" s="23">
        <f>=COUNTA(Inputs!B6:B32)</f>
        <v/>
      </c>
      <c r="G11" s="19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0" t="inlineStr">
        <is>
          <t>Driver</t>
        </is>
      </c>
      <c r="C5" s="10" t="inlineStr">
        <is>
          <t>Base case</t>
        </is>
      </c>
      <c r="D5" s="10" t="inlineStr">
        <is>
          <t>Conservative</t>
        </is>
      </c>
      <c r="E5" s="10" t="inlineStr">
        <is>
          <t>Aggressive</t>
        </is>
      </c>
      <c r="F5" s="10" t="inlineStr">
        <is>
          <t>Unit</t>
        </is>
      </c>
      <c r="G5" s="10" t="inlineStr">
        <is>
          <t>Notes</t>
        </is>
      </c>
    </row>
    <row r="6" ht="26" customHeight="1">
      <c r="B6" s="15" t="inlineStr">
        <is>
          <t>Pieces / week</t>
        </is>
      </c>
      <c r="C6" s="24" t="n">
        <v>3</v>
      </c>
      <c r="D6" s="24" t="n">
        <v>2</v>
      </c>
      <c r="E6" s="24" t="n">
        <v>5</v>
      </c>
      <c r="F6" s="16" t="inlineStr">
        <is>
          <t>Pieces</t>
        </is>
      </c>
      <c r="G6" s="19" t="inlineStr"/>
    </row>
    <row r="7" ht="26" customHeight="1">
      <c r="B7" s="15" t="inlineStr">
        <is>
          <t>Engagement rate</t>
        </is>
      </c>
      <c r="C7" s="25" t="n">
        <v>0.04</v>
      </c>
      <c r="D7" s="25" t="n">
        <v>0.025</v>
      </c>
      <c r="E7" s="25" t="n">
        <v>0.07000000000000001</v>
      </c>
      <c r="F7" s="16" t="inlineStr">
        <is>
          <t>%</t>
        </is>
      </c>
      <c r="G7" s="19" t="inlineStr"/>
    </row>
    <row r="8" ht="26" customHeight="1">
      <c r="B8" s="15" t="inlineStr">
        <is>
          <t>Conversion rate of engaged users</t>
        </is>
      </c>
      <c r="C8" s="25" t="n">
        <v>0.02</v>
      </c>
      <c r="D8" s="25" t="n">
        <v>0.01</v>
      </c>
      <c r="E8" s="25" t="n">
        <v>0.04</v>
      </c>
      <c r="F8" s="16" t="inlineStr">
        <is>
          <t>%</t>
        </is>
      </c>
      <c r="G8" s="19" t="inlineStr"/>
    </row>
    <row r="9" ht="26" customHeight="1">
      <c r="B9" s="15" t="inlineStr">
        <is>
          <t>Production cost per piece</t>
        </is>
      </c>
      <c r="C9" s="24" t="n">
        <v>250</v>
      </c>
      <c r="D9" s="24" t="n">
        <v>400</v>
      </c>
      <c r="E9" s="24" t="n">
        <v>150</v>
      </c>
      <c r="F9" s="16" t="inlineStr">
        <is>
          <t>AED</t>
        </is>
      </c>
      <c r="G9" s="19" t="inlineStr"/>
    </row>
    <row r="11" ht="22" customHeight="1">
      <c r="A11" s="4" t="inlineStr">
        <is>
          <t>READING THE SCENARIOS</t>
        </is>
      </c>
    </row>
    <row r="12">
      <c r="B12" s="26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27" t="inlineStr">
        <is>
          <t>•</t>
        </is>
      </c>
      <c r="C17" s="9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27" t="inlineStr">
        <is>
          <t>•</t>
        </is>
      </c>
      <c r="C18" s="9" t="inlineStr">
        <is>
          <t>If we are tracking above the base case, do not unlock aggressive spend until the third consecutive review cycle confirms the trend.</t>
        </is>
      </c>
    </row>
    <row r="19" ht="32" customHeight="1">
      <c r="B19" s="27" t="inlineStr">
        <is>
          <t>•</t>
        </is>
      </c>
      <c r="C19" s="9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0" t="inlineStr">
        <is>
          <t>#</t>
        </is>
      </c>
      <c r="C5" s="10" t="inlineStr">
        <is>
          <t>Action / decision</t>
        </is>
      </c>
      <c r="D5" s="10" t="inlineStr">
        <is>
          <t>Owner</t>
        </is>
      </c>
      <c r="E5" s="10" t="inlineStr">
        <is>
          <t>Priority</t>
        </is>
      </c>
      <c r="F5" s="10" t="inlineStr">
        <is>
          <t>Due date</t>
        </is>
      </c>
      <c r="G5" s="10" t="inlineStr">
        <is>
          <t>Status</t>
        </is>
      </c>
      <c r="H5" s="10" t="inlineStr">
        <is>
          <t>Expected impact</t>
        </is>
      </c>
    </row>
    <row r="6" ht="30" customHeight="1">
      <c r="B6" s="19" t="n">
        <v>1</v>
      </c>
      <c r="C6" s="19" t="inlineStr">
        <is>
          <t>Tighten weekly performance review cadence with operations lead</t>
        </is>
      </c>
      <c r="D6" s="11" t="inlineStr">
        <is>
          <t>Marketing Lead</t>
        </is>
      </c>
      <c r="E6" s="11" t="inlineStr">
        <is>
          <t>High</t>
        </is>
      </c>
      <c r="F6" s="11" t="inlineStr">
        <is>
          <t>Next Monday</t>
        </is>
      </c>
      <c r="G6" s="11" t="inlineStr">
        <is>
          <t>Open</t>
        </is>
      </c>
      <c r="H6" s="19" t="inlineStr">
        <is>
          <t>Faster spotting of channel drift; reduces overspend risk</t>
        </is>
      </c>
    </row>
    <row r="7" ht="30" customHeight="1">
      <c r="B7" s="19" t="n">
        <v>2</v>
      </c>
      <c r="C7" s="19" t="inlineStr">
        <is>
          <t>Re-baseline CAC target against last 90 days; replace stale assumption</t>
        </is>
      </c>
      <c r="D7" s="11" t="inlineStr">
        <is>
          <t>Founder</t>
        </is>
      </c>
      <c r="E7" s="11" t="inlineStr">
        <is>
          <t>High</t>
        </is>
      </c>
      <c r="F7" s="11" t="inlineStr">
        <is>
          <t>This week</t>
        </is>
      </c>
      <c r="G7" s="11" t="inlineStr">
        <is>
          <t>In progress</t>
        </is>
      </c>
      <c r="H7" s="19" t="inlineStr">
        <is>
          <t>Budget decisions that match current reality</t>
        </is>
      </c>
    </row>
    <row r="8" ht="30" customHeight="1">
      <c r="B8" s="19" t="n">
        <v>3</v>
      </c>
      <c r="C8" s="19" t="inlineStr">
        <is>
          <t>Audit delivery platform menu photography vs in-store standard</t>
        </is>
      </c>
      <c r="D8" s="11" t="inlineStr">
        <is>
          <t>Brand Lead</t>
        </is>
      </c>
      <c r="E8" s="11" t="inlineStr">
        <is>
          <t>Medium</t>
        </is>
      </c>
      <c r="F8" s="11" t="inlineStr">
        <is>
          <t>Within 2 weeks</t>
        </is>
      </c>
      <c r="G8" s="11" t="inlineStr">
        <is>
          <t>Open</t>
        </is>
      </c>
      <c r="H8" s="19" t="inlineStr">
        <is>
          <t>Higher menu CTR; better delivery conversion</t>
        </is>
      </c>
    </row>
    <row r="9" ht="30" customHeight="1">
      <c r="B9" s="19" t="n">
        <v>4</v>
      </c>
      <c r="C9" s="19" t="inlineStr">
        <is>
          <t>Stand up monthly review pack using this workbook as the source</t>
        </is>
      </c>
      <c r="D9" s="11" t="inlineStr">
        <is>
          <t>Ops Lead</t>
        </is>
      </c>
      <c r="E9" s="11" t="inlineStr">
        <is>
          <t>Medium</t>
        </is>
      </c>
      <c r="F9" s="11" t="inlineStr">
        <is>
          <t>Next 30 days</t>
        </is>
      </c>
      <c r="G9" s="11" t="inlineStr">
        <is>
          <t>Open</t>
        </is>
      </c>
      <c r="H9" s="19" t="inlineStr">
        <is>
          <t>Faster decisions, fewer reactive moves</t>
        </is>
      </c>
    </row>
    <row r="10" ht="24" customHeight="1">
      <c r="B10" s="19" t="n"/>
      <c r="C10" s="19" t="n"/>
      <c r="D10" s="11" t="n"/>
      <c r="E10" s="11" t="n"/>
      <c r="F10" s="11" t="n"/>
      <c r="G10" s="11" t="n"/>
      <c r="H10" s="19" t="n"/>
    </row>
    <row r="11" ht="24" customHeight="1">
      <c r="B11" s="19" t="n"/>
      <c r="C11" s="19" t="n"/>
      <c r="D11" s="11" t="n"/>
      <c r="E11" s="11" t="n"/>
      <c r="F11" s="11" t="n"/>
      <c r="G11" s="11" t="n"/>
      <c r="H11" s="19" t="n"/>
    </row>
    <row r="12" ht="24" customHeight="1">
      <c r="B12" s="19" t="n"/>
      <c r="C12" s="19" t="n"/>
      <c r="D12" s="11" t="n"/>
      <c r="E12" s="11" t="n"/>
      <c r="F12" s="11" t="n"/>
      <c r="G12" s="11" t="n"/>
      <c r="H12" s="19" t="n"/>
    </row>
    <row r="13" ht="24" customHeight="1">
      <c r="B13" s="19" t="n"/>
      <c r="C13" s="19" t="n"/>
      <c r="D13" s="11" t="n"/>
      <c r="E13" s="11" t="n"/>
      <c r="F13" s="11" t="n"/>
      <c r="G13" s="11" t="n"/>
      <c r="H13" s="19" t="n"/>
    </row>
    <row r="14" ht="24" customHeight="1">
      <c r="B14" s="19" t="n"/>
      <c r="C14" s="19" t="n"/>
      <c r="D14" s="11" t="n"/>
      <c r="E14" s="11" t="n"/>
      <c r="F14" s="11" t="n"/>
      <c r="G14" s="11" t="n"/>
      <c r="H14" s="19" t="n"/>
    </row>
    <row r="15" ht="24" customHeight="1">
      <c r="B15" s="19" t="n"/>
      <c r="C15" s="19" t="n"/>
      <c r="D15" s="11" t="n"/>
      <c r="E15" s="11" t="n"/>
      <c r="F15" s="11" t="n"/>
      <c r="G15" s="11" t="n"/>
      <c r="H15" s="19" t="n"/>
    </row>
    <row r="16" ht="24" customHeight="1">
      <c r="B16" s="19" t="n"/>
      <c r="C16" s="19" t="n"/>
      <c r="D16" s="11" t="n"/>
      <c r="E16" s="11" t="n"/>
      <c r="F16" s="11" t="n"/>
      <c r="G16" s="11" t="n"/>
      <c r="H16" s="19" t="n"/>
    </row>
    <row r="17" ht="24" customHeight="1">
      <c r="B17" s="19" t="n"/>
      <c r="C17" s="19" t="n"/>
      <c r="D17" s="11" t="n"/>
      <c r="E17" s="11" t="n"/>
      <c r="F17" s="11" t="n"/>
      <c r="G17" s="11" t="n"/>
      <c r="H17" s="19" t="n"/>
    </row>
    <row r="18" ht="24" customHeight="1">
      <c r="B18" s="19" t="n"/>
      <c r="C18" s="19" t="n"/>
      <c r="D18" s="11" t="n"/>
      <c r="E18" s="11" t="n"/>
      <c r="F18" s="11" t="n"/>
      <c r="G18" s="11" t="n"/>
      <c r="H18" s="19" t="n"/>
    </row>
    <row r="19" ht="24" customHeight="1">
      <c r="B19" s="19" t="n"/>
      <c r="C19" s="19" t="n"/>
      <c r="D19" s="11" t="n"/>
      <c r="E19" s="11" t="n"/>
      <c r="F19" s="11" t="n"/>
      <c r="G19" s="11" t="n"/>
      <c r="H19" s="19" t="n"/>
    </row>
    <row r="20" ht="24" customHeight="1">
      <c r="B20" s="19" t="n"/>
      <c r="C20" s="19" t="n"/>
      <c r="D20" s="11" t="n"/>
      <c r="E20" s="11" t="n"/>
      <c r="F20" s="11" t="n"/>
      <c r="G20" s="11" t="n"/>
      <c r="H20" s="19" t="n"/>
    </row>
    <row r="21" ht="24" customHeight="1">
      <c r="B21" s="19" t="n"/>
      <c r="C21" s="19" t="n"/>
      <c r="D21" s="11" t="n"/>
      <c r="E21" s="11" t="n"/>
      <c r="F21" s="11" t="n"/>
      <c r="G21" s="11" t="n"/>
      <c r="H21" s="19" t="n"/>
    </row>
    <row r="22" ht="24" customHeight="1">
      <c r="B22" s="19" t="n"/>
      <c r="C22" s="19" t="n"/>
      <c r="D22" s="11" t="n"/>
      <c r="E22" s="11" t="n"/>
      <c r="F22" s="11" t="n"/>
      <c r="G22" s="11" t="n"/>
      <c r="H22" s="19" t="n"/>
    </row>
    <row r="23" ht="24" customHeight="1">
      <c r="B23" s="19" t="n"/>
      <c r="C23" s="19" t="n"/>
      <c r="D23" s="11" t="n"/>
      <c r="E23" s="11" t="n"/>
      <c r="F23" s="11" t="n"/>
      <c r="G23" s="11" t="n"/>
      <c r="H23" s="19" t="n"/>
    </row>
    <row r="24" ht="24" customHeight="1">
      <c r="B24" s="19" t="n"/>
      <c r="C24" s="19" t="n"/>
      <c r="D24" s="11" t="n"/>
      <c r="E24" s="11" t="n"/>
      <c r="F24" s="11" t="n"/>
      <c r="G24" s="11" t="n"/>
      <c r="H24" s="19" t="n"/>
    </row>
    <row r="25" ht="24" customHeight="1">
      <c r="B25" s="19" t="n"/>
      <c r="C25" s="19" t="n"/>
      <c r="D25" s="11" t="n"/>
      <c r="E25" s="11" t="n"/>
      <c r="F25" s="11" t="n"/>
      <c r="G25" s="11" t="n"/>
      <c r="H25" s="19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0" t="inlineStr">
        <is>
          <t>Assumption</t>
        </is>
      </c>
      <c r="C4" s="10" t="inlineStr">
        <is>
          <t>Value</t>
        </is>
      </c>
      <c r="D4" s="10" t="inlineStr">
        <is>
          <t>Unit</t>
        </is>
      </c>
      <c r="E4" s="10" t="inlineStr">
        <is>
          <t>Why it matters</t>
        </is>
      </c>
    </row>
    <row r="5" ht="24" customHeight="1">
      <c r="B5" s="15" t="inlineStr">
        <is>
          <t>Reporting currency</t>
        </is>
      </c>
      <c r="C5" s="13" t="inlineStr">
        <is>
          <t>AED</t>
        </is>
      </c>
      <c r="D5" s="16" t="inlineStr">
        <is>
          <t>AED</t>
        </is>
      </c>
      <c r="E5" s="19" t="inlineStr">
        <is>
          <t>Default is AED — replace if your reporting currency differs.</t>
        </is>
      </c>
    </row>
    <row r="6" ht="24" customHeight="1">
      <c r="B6" s="15" t="inlineStr">
        <is>
          <t>Pipeline runway (Idea + Briefed pieces)</t>
        </is>
      </c>
      <c r="C6" s="13" t="n">
        <v>10</v>
      </c>
      <c r="D6" s="16" t="inlineStr">
        <is>
          <t>Pieces</t>
        </is>
      </c>
      <c r="E6" s="19" t="inlineStr">
        <is>
          <t>Floor for in-development pipeline.</t>
        </is>
      </c>
    </row>
    <row r="7" ht="24" customHeight="1">
      <c r="B7" s="15" t="inlineStr">
        <is>
          <t>Engagement rate benchmark</t>
        </is>
      </c>
      <c r="C7" s="25" t="n">
        <v>0.04</v>
      </c>
      <c r="D7" s="16" t="inlineStr">
        <is>
          <t>%</t>
        </is>
      </c>
      <c r="E7" s="19" t="inlineStr">
        <is>
          <t>Engagement ÷ reach. 4% is a healthy short-form benchmark.</t>
        </is>
      </c>
    </row>
    <row r="8" ht="24" customHeight="1">
      <c r="B8" s="15" t="inlineStr">
        <is>
          <t>Pillar concentration cap</t>
        </is>
      </c>
      <c r="C8" s="25" t="n">
        <v>0.4</v>
      </c>
      <c r="D8" s="16" t="inlineStr">
        <is>
          <t>%</t>
        </is>
      </c>
      <c r="E8" s="19" t="inlineStr">
        <is>
          <t>Single pillar should not exceed this share of pieces.</t>
        </is>
      </c>
    </row>
    <row r="9" ht="24" customHeight="1">
      <c r="B9" s="15" t="inlineStr">
        <is>
          <t>Audit pass threshold</t>
        </is>
      </c>
      <c r="C9" s="25" t="n">
        <v>0.85</v>
      </c>
      <c r="D9" s="16" t="inlineStr">
        <is>
          <t>%</t>
        </is>
      </c>
      <c r="E9" s="19" t="inlineStr">
        <is>
          <t>Sign-off threshold.</t>
        </is>
      </c>
    </row>
    <row r="11" ht="22" customHeight="1">
      <c r="A11" s="4" t="inlineStr">
        <is>
          <t>HOW TO READ THIS TAB</t>
        </is>
      </c>
    </row>
    <row r="12">
      <c r="B12" s="26" t="inlineStr">
        <is>
          <t>Blue cells are inputs you edit. Every other cell on this tab is a fixed reference. Change one driver here and the whole workbook recalculates — that is the point of this tab.</t>
        </is>
      </c>
    </row>
    <row r="13"/>
    <row r="15" ht="22" customHeight="1">
      <c r="A15" s="4" t="inlineStr">
        <is>
          <t>CELL COLOUR LEGEND</t>
        </is>
      </c>
    </row>
    <row r="16" ht="22" customHeight="1">
      <c r="B16" s="28" t="inlineStr">
        <is>
          <t xml:space="preserve">  INPUT  </t>
        </is>
      </c>
      <c r="D16" s="29" t="inlineStr">
        <is>
          <t xml:space="preserve">  CALCULATED  </t>
        </is>
      </c>
      <c r="F16" s="30" t="inlineStr">
        <is>
          <t xml:space="preserve">  LOCKED / REFERENCE  </t>
        </is>
      </c>
      <c r="H16" s="31" t="inlineStr">
        <is>
          <t xml:space="preserve">  OK / GOOD  </t>
        </is>
      </c>
      <c r="J16" s="32" t="inlineStr">
        <is>
          <t xml:space="preserve">  WATCH  </t>
        </is>
      </c>
      <c r="L16" s="33" t="inlineStr">
        <is>
          <t xml:space="preserve">  CRITICAL  </t>
        </is>
      </c>
    </row>
  </sheetData>
  <mergeCells count="5">
    <mergeCell ref="A2:N2"/>
    <mergeCell ref="B12:E13"/>
    <mergeCell ref="A15:N15"/>
    <mergeCell ref="A11:N11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0" t="inlineStr">
        <is>
          <t>Metric / Term</t>
        </is>
      </c>
      <c r="C5" s="10" t="inlineStr">
        <is>
          <t>Definition</t>
        </is>
      </c>
      <c r="D5" s="10" t="inlineStr">
        <is>
          <t>Formula / source</t>
        </is>
      </c>
    </row>
    <row r="6" ht="36" customHeight="1">
      <c r="B6" s="34" t="inlineStr">
        <is>
          <t>Pillar</t>
        </is>
      </c>
      <c r="C6" s="35" t="inlineStr">
        <is>
          <t>Content theme: product, brand, customer, founder, education, promo, cultural, community.</t>
        </is>
      </c>
      <c r="D6" s="35" t="inlineStr">
        <is>
          <t>Inputs</t>
        </is>
      </c>
    </row>
    <row r="7" ht="36" customHeight="1">
      <c r="B7" s="34" t="inlineStr">
        <is>
          <t>Reach</t>
        </is>
      </c>
      <c r="C7" s="35" t="inlineStr">
        <is>
          <t>Unique people who saw the piece (per platform).</t>
        </is>
      </c>
      <c r="D7" s="35" t="inlineStr">
        <is>
          <t>Inputs</t>
        </is>
      </c>
    </row>
    <row r="8" ht="36" customHeight="1">
      <c r="B8" s="34" t="inlineStr">
        <is>
          <t>Engagement</t>
        </is>
      </c>
      <c r="C8" s="35" t="inlineStr">
        <is>
          <t>Likes + comments + saves + shares.</t>
        </is>
      </c>
      <c r="D8" s="35" t="inlineStr">
        <is>
          <t>Inputs</t>
        </is>
      </c>
    </row>
    <row r="9" ht="36" customHeight="1">
      <c r="B9" s="34" t="inlineStr">
        <is>
          <t>Engagement rate</t>
        </is>
      </c>
      <c r="C9" s="35" t="inlineStr">
        <is>
          <t>Engagement ÷ reach.</t>
        </is>
      </c>
      <c r="D9" s="35" t="inlineStr">
        <is>
          <t>Calc</t>
        </is>
      </c>
    </row>
    <row r="10" ht="36" customHeight="1">
      <c r="B10" s="34" t="inlineStr">
        <is>
          <t>Conversion</t>
        </is>
      </c>
      <c r="C10" s="35" t="inlineStr">
        <is>
          <t>Tracked action: signup, redemption, click-through.</t>
        </is>
      </c>
      <c r="D10" s="35" t="inlineStr">
        <is>
          <t>Inputs</t>
        </is>
      </c>
    </row>
    <row r="11" ht="36" customHeight="1">
      <c r="B11" s="34" t="inlineStr">
        <is>
          <t>Pipeline runway</t>
        </is>
      </c>
      <c r="C11" s="35" t="inlineStr">
        <is>
          <t>Number of pieces in Idea or Briefed status.</t>
        </is>
      </c>
      <c r="D11" s="35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Cafe Content Calendar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36" t="inlineStr">
        <is>
          <t>A content operations system. One row per piece, with pillar, format, platform, owner, approver, production status, and post-publish performance metrics. Rolls up to per-pillar and per-platform views, surfaces the top-performing pieces by engagement rate, and flags pipeline health so the brand team doesn't run dry.</t>
        </is>
      </c>
    </row>
    <row r="7" ht="22" customHeight="1">
      <c r="A7" s="4" t="inlineStr">
        <is>
          <t>BIG QUESTIONS THIS ANSWERS</t>
        </is>
      </c>
    </row>
    <row r="8" ht="22" customHeight="1">
      <c r="B8" s="27" t="inlineStr">
        <is>
          <t>•</t>
        </is>
      </c>
      <c r="C8" s="9" t="inlineStr">
        <is>
          <t>Is the content pipeline healthy?</t>
        </is>
      </c>
    </row>
    <row r="9" ht="22" customHeight="1">
      <c r="B9" s="27" t="inlineStr">
        <is>
          <t>•</t>
        </is>
      </c>
      <c r="C9" s="9" t="inlineStr">
        <is>
          <t>Is the pillar mix balanced?</t>
        </is>
      </c>
    </row>
    <row r="10" ht="22" customHeight="1">
      <c r="B10" s="27" t="inlineStr">
        <is>
          <t>•</t>
        </is>
      </c>
      <c r="C10" s="9" t="inlineStr">
        <is>
          <t>Which platforms are over- and under-invested?</t>
        </is>
      </c>
    </row>
    <row r="11" ht="22" customHeight="1">
      <c r="B11" s="27" t="inlineStr">
        <is>
          <t>•</t>
        </is>
      </c>
      <c r="C11" s="9" t="inlineStr">
        <is>
          <t>What pieces actually perform — and why?</t>
        </is>
      </c>
    </row>
    <row r="12" ht="22" customHeight="1">
      <c r="B12" s="27" t="inlineStr">
        <is>
          <t>•</t>
        </is>
      </c>
      <c r="C12" s="9" t="inlineStr">
        <is>
          <t>Who owns each piece and where is it stuck?</t>
        </is>
      </c>
    </row>
    <row r="14" ht="22" customHeight="1">
      <c r="A14" s="4" t="inlineStr">
        <is>
          <t>WORKBOOK MAP</t>
        </is>
      </c>
    </row>
    <row r="15" ht="22" customHeight="1">
      <c r="B15" s="10" t="inlineStr">
        <is>
          <t>Tab</t>
        </is>
      </c>
      <c r="C15" s="10" t="inlineStr">
        <is>
          <t>What it's for</t>
        </is>
      </c>
    </row>
    <row r="16" ht="32" customHeight="1">
      <c r="B16" s="15" t="inlineStr">
        <is>
          <t>Dashboard</t>
        </is>
      </c>
      <c r="C16" s="37" t="inlineStr">
        <is>
          <t>Headline KPIs, pillar reach, platform engagement, callouts.</t>
        </is>
      </c>
    </row>
    <row r="17" ht="32" customHeight="1">
      <c r="B17" s="15" t="inlineStr">
        <is>
          <t>Inputs</t>
        </is>
      </c>
      <c r="C17" s="37" t="inlineStr">
        <is>
          <t>One row per piece — pillar, format, platform, owner, status, performance.</t>
        </is>
      </c>
    </row>
    <row r="18" ht="32" customHeight="1">
      <c r="B18" s="15" t="inlineStr">
        <is>
          <t>Calc</t>
        </is>
      </c>
      <c r="C18" s="37" t="inlineStr">
        <is>
          <t>Per-pillar / per-platform rollup, top-performing pieces.</t>
        </is>
      </c>
    </row>
    <row r="19" ht="32" customHeight="1">
      <c r="B19" s="15" t="inlineStr">
        <is>
          <t>Checks</t>
        </is>
      </c>
      <c r="C19" s="37" t="inlineStr">
        <is>
          <t>Pipeline runway, owner / approver, pillar concentration.</t>
        </is>
      </c>
    </row>
    <row r="20" ht="32" customHeight="1">
      <c r="B20" s="15" t="inlineStr">
        <is>
          <t>Scenarios</t>
        </is>
      </c>
      <c r="C20" s="37" t="inlineStr">
        <is>
          <t>Cadence and engagement uplift sensitivity.</t>
        </is>
      </c>
    </row>
    <row r="21" ht="32" customHeight="1">
      <c r="B21" s="15" t="inlineStr">
        <is>
          <t>Action_Plan</t>
        </is>
      </c>
      <c r="C21" s="37" t="inlineStr">
        <is>
          <t>Decisions and follow-ups.</t>
        </is>
      </c>
    </row>
    <row r="22" ht="32" customHeight="1">
      <c r="B22" s="15" t="inlineStr">
        <is>
          <t>Assumptions</t>
        </is>
      </c>
      <c r="C22" s="37" t="inlineStr">
        <is>
          <t>Pipeline floor, engagement benchmark, pillar concentration cap.</t>
        </is>
      </c>
    </row>
    <row r="23" ht="32" customHeight="1">
      <c r="B23" s="15" t="inlineStr">
        <is>
          <t>Definitions</t>
        </is>
      </c>
      <c r="C23" s="37" t="inlineStr">
        <is>
          <t>Glossary.</t>
        </is>
      </c>
    </row>
    <row r="24" ht="32" customHeight="1">
      <c r="B24" s="15" t="inlineStr">
        <is>
          <t>README</t>
        </is>
      </c>
      <c r="C24" s="37" t="inlineStr">
        <is>
          <t>How to use end-to-end.</t>
        </is>
      </c>
    </row>
    <row r="25" ht="32" customHeight="1">
      <c r="B25" s="15" t="inlineStr">
        <is>
          <t>Document_Control</t>
        </is>
      </c>
      <c r="C25" s="37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38" t="inlineStr">
        <is>
          <t>Step 1</t>
        </is>
      </c>
      <c r="C28" s="9" t="inlineStr">
        <is>
          <t>Set Assumptions: pipeline runway, engagement benchmark, pillar cap.</t>
        </is>
      </c>
    </row>
    <row r="29" ht="28" customHeight="1">
      <c r="B29" s="38" t="inlineStr">
        <is>
          <t>Step 2</t>
        </is>
      </c>
      <c r="C29" s="9" t="inlineStr">
        <is>
          <t>Replace sample pieces with your real plan.</t>
        </is>
      </c>
    </row>
    <row r="30" ht="28" customHeight="1">
      <c r="B30" s="38" t="inlineStr">
        <is>
          <t>Step 3</t>
        </is>
      </c>
      <c r="C30" s="9" t="inlineStr">
        <is>
          <t>Update performance numbers after publish.</t>
        </is>
      </c>
    </row>
    <row r="31" ht="28" customHeight="1">
      <c r="B31" s="38" t="inlineStr">
        <is>
          <t>Step 4</t>
        </is>
      </c>
      <c r="C31" s="9" t="inlineStr">
        <is>
          <t>Open Calc + Dashboard to see pillar / platform mix and top performers.</t>
        </is>
      </c>
    </row>
    <row r="32" ht="28" customHeight="1">
      <c r="B32" s="38" t="inlineStr">
        <is>
          <t>Step 5</t>
        </is>
      </c>
      <c r="C32" s="9" t="inlineStr">
        <is>
          <t>Resolve REVIEW items on Checks every week.</t>
        </is>
      </c>
    </row>
    <row r="34" ht="22" customHeight="1">
      <c r="A34" s="4" t="inlineStr">
        <is>
          <t>WHO THIS IS FOR</t>
        </is>
      </c>
    </row>
    <row r="35">
      <c r="B35" s="27" t="inlineStr">
        <is>
          <t>•</t>
        </is>
      </c>
      <c r="C35" s="9" t="inlineStr">
        <is>
          <t>Brand and content leads owning the calendar.</t>
        </is>
      </c>
    </row>
    <row r="36">
      <c r="B36" s="27" t="inlineStr">
        <is>
          <t>•</t>
        </is>
      </c>
      <c r="C36" s="9" t="inlineStr">
        <is>
          <t>Founders / CEOs reviewing brand discipline.</t>
        </is>
      </c>
    </row>
    <row r="37">
      <c r="B37" s="27" t="inlineStr">
        <is>
          <t>•</t>
        </is>
      </c>
      <c r="C37" s="9" t="inlineStr">
        <is>
          <t>Marketing leads tying content to acquisition.</t>
        </is>
      </c>
    </row>
    <row r="38">
      <c r="B38" s="27" t="inlineStr">
        <is>
          <t>•</t>
        </is>
      </c>
      <c r="C38" s="9" t="inlineStr">
        <is>
          <t>Content agencies needing a shared system.</t>
        </is>
      </c>
    </row>
    <row r="40" ht="22" customHeight="1">
      <c r="A40" s="4" t="inlineStr">
        <is>
          <t>GOVERNANCE &amp; INTEGRITY</t>
        </is>
      </c>
    </row>
    <row r="41" ht="22" customHeight="1">
      <c r="B41" s="27" t="inlineStr">
        <is>
          <t>•</t>
        </is>
      </c>
      <c r="C41" s="9" t="inlineStr">
        <is>
          <t>Replace sample rows before sharing externally.</t>
        </is>
      </c>
    </row>
    <row r="42" ht="22" customHeight="1">
      <c r="B42" s="27" t="inlineStr">
        <is>
          <t>•</t>
        </is>
      </c>
      <c r="C42" s="9" t="inlineStr">
        <is>
          <t>Update performance metrics within 7 days of publish — keeps signal fresh.</t>
        </is>
      </c>
    </row>
    <row r="43" ht="22" customHeight="1">
      <c r="B43" s="27" t="inlineStr">
        <is>
          <t>•</t>
        </is>
      </c>
      <c r="C43" s="9" t="inlineStr">
        <is>
          <t>Document the platform attribution method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