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comments/comment1.xml" ContentType="application/vnd.openxmlformats-officedocument.spreadsheetml.comments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tables/table8.xml" ContentType="application/vnd.openxmlformats-officedocument.spreadsheetml.table+xml"/>
  <Override PartName="/xl/worksheets/sheet10.xml" ContentType="application/vnd.openxmlformats-officedocument.spreadsheetml.worksheet+xml"/>
  <Override PartName="/xl/tables/table9.xml" ContentType="application/vnd.openxmlformats-officedocument.spreadsheetml.table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README" sheetId="2" state="visible" r:id="rId2"/>
    <sheet xmlns:r="http://schemas.openxmlformats.org/officeDocument/2006/relationships" name="Document_Control" sheetId="3" state="visible" r:id="rId3"/>
    <sheet xmlns:r="http://schemas.openxmlformats.org/officeDocument/2006/relationships" name="Assumptions" sheetId="4" state="visible" r:id="rId4"/>
    <sheet xmlns:r="http://schemas.openxmlformats.org/officeDocument/2006/relationships" name="Inputs" sheetId="5" state="visible" r:id="rId5"/>
    <sheet xmlns:r="http://schemas.openxmlformats.org/officeDocument/2006/relationships" name="Calc" sheetId="6" state="visible" r:id="rId6"/>
    <sheet xmlns:r="http://schemas.openxmlformats.org/officeDocument/2006/relationships" name="Checks" sheetId="7" state="visible" r:id="rId7"/>
    <sheet xmlns:r="http://schemas.openxmlformats.org/officeDocument/2006/relationships" name="Definitions" sheetId="8" state="visible" r:id="rId8"/>
    <sheet xmlns:r="http://schemas.openxmlformats.org/officeDocument/2006/relationships" name="Scenarios" sheetId="9" state="visible" r:id="rId9"/>
    <sheet xmlns:r="http://schemas.openxmlformats.org/officeDocument/2006/relationships" name="Action_Plan" sheetId="10" state="visible" r:id="rId10"/>
  </sheets>
  <definedNames/>
  <calcPr calcId="124519" fullCalcOnLoad="1" forceFullCalc="1"/>
</workbook>
</file>

<file path=xl/styles.xml><?xml version="1.0" encoding="utf-8"?>
<styleSheet xmlns="http://schemas.openxmlformats.org/spreadsheetml/2006/main">
  <numFmts count="5">
    <numFmt numFmtId="164" formatCode="&quot;AED&quot; #,##0;[Red]-&quot;AED&quot; #,##0;-"/>
    <numFmt numFmtId="165" formatCode="0.0%"/>
    <numFmt numFmtId="166" formatCode="yyyy-mm-dd"/>
    <numFmt numFmtId="167" formatCode="dd-mmm-yyyy"/>
    <numFmt numFmtId="168" formatCode="0.0%;[Red](0.0%);-"/>
  </numFmts>
  <fonts count="12">
    <font>
      <name val="Calibri"/>
      <family val="2"/>
      <color theme="1"/>
      <sz val="11"/>
      <scheme val="minor"/>
    </font>
    <font>
      <name val="Inter Tight"/>
      <b val="1"/>
      <color rgb="00FFFFFF"/>
      <sz val="20"/>
    </font>
    <font>
      <name val="Inter"/>
      <color rgb="0064748B"/>
      <sz val="10"/>
    </font>
    <font>
      <name val="JetBrains Mono"/>
      <b val="1"/>
      <color rgb="0064748B"/>
      <sz val="8"/>
    </font>
    <font>
      <name val="Inter Tight"/>
      <b val="1"/>
      <color rgb="00111827"/>
      <sz val="18"/>
    </font>
    <font>
      <name val="Inter Tight"/>
      <b val="1"/>
      <color rgb="00111827"/>
      <sz val="12"/>
    </font>
    <font>
      <name val="Inter"/>
      <b val="1"/>
      <color rgb="00FFFFFF"/>
    </font>
    <font>
      <name val="Inter"/>
      <color rgb="00111827"/>
      <sz val="11"/>
    </font>
    <font>
      <name val="Inter"/>
      <b val="1"/>
      <color rgb="00FFFFFF"/>
      <sz val="10"/>
    </font>
    <font>
      <name val="Inter"/>
      <b val="1"/>
      <color rgb="0064748B"/>
    </font>
    <font>
      <name val="Inter"/>
      <color rgb="000000FF"/>
    </font>
    <font>
      <name val="Inter"/>
      <color rgb="00111827"/>
    </font>
  </fonts>
  <fills count="9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EEF2F7"/>
      </patternFill>
    </fill>
    <fill>
      <patternFill patternType="solid">
        <fgColor rgb="00FFFFFF"/>
      </patternFill>
    </fill>
    <fill>
      <patternFill patternType="solid">
        <fgColor rgb="00E7F1FF"/>
      </patternFill>
    </fill>
    <fill>
      <patternFill patternType="solid">
        <fgColor rgb="00F8FAFC"/>
      </patternFill>
    </fill>
    <fill>
      <patternFill patternType="solid">
        <fgColor rgb="00EAF7EF"/>
      </patternFill>
    </fill>
    <fill>
      <patternFill patternType="solid">
        <fgColor rgb="00FEF3C7"/>
      </patternFill>
    </fill>
  </fills>
  <borders count="3">
    <border>
      <left/>
      <right/>
      <top/>
      <bottom/>
      <diagonal/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  <border>
      <left style="thin">
        <color rgb="00E2E8F0"/>
      </left>
      <right style="thin">
        <color rgb="00E2E8F0"/>
      </right>
      <top style="medium">
        <color rgb="00CBD5E1"/>
      </top>
      <bottom style="thin">
        <color rgb="00E2E8F0"/>
      </bottom>
    </border>
  </borders>
  <cellStyleXfs count="1">
    <xf numFmtId="0" fontId="0" fillId="0" borderId="0"/>
  </cellStyleXfs>
  <cellXfs count="46">
    <xf numFmtId="0" fontId="0" fillId="0" borderId="0" pivotButton="0" quotePrefix="0" xfId="0"/>
    <xf numFmtId="0" fontId="1" fillId="2" borderId="1" applyAlignment="1" pivotButton="0" quotePrefix="0" xfId="0">
      <alignment vertical="center" wrapText="1"/>
    </xf>
    <xf numFmtId="0" fontId="0" fillId="2" borderId="1" pivotButton="0" quotePrefix="0" xfId="0"/>
    <xf numFmtId="0" fontId="2" fillId="3" borderId="1" applyAlignment="1" pivotButton="0" quotePrefix="0" xfId="0">
      <alignment vertical="center" wrapText="1"/>
    </xf>
    <xf numFmtId="0" fontId="0" fillId="3" borderId="1" pivotButton="0" quotePrefix="0" xfId="0"/>
    <xf numFmtId="0" fontId="3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164" fontId="4" fillId="4" borderId="1" applyAlignment="1" pivotButton="0" quotePrefix="0" xfId="0">
      <alignment horizontal="center" vertical="center" wrapText="1"/>
    </xf>
    <xf numFmtId="165" fontId="4" fillId="4" borderId="1" applyAlignment="1" pivotButton="0" quotePrefix="0" xfId="0">
      <alignment horizontal="center" vertical="center" wrapText="1"/>
    </xf>
    <xf numFmtId="0" fontId="5" fillId="3" borderId="2" applyAlignment="1" pivotButton="0" quotePrefix="0" xfId="0">
      <alignment vertical="center"/>
    </xf>
    <xf numFmtId="0" fontId="0" fillId="0" borderId="2" pivotButton="0" quotePrefix="0" xfId="0"/>
    <xf numFmtId="0" fontId="6" fillId="2" borderId="1" applyAlignment="1" pivotButton="0" quotePrefix="0" xfId="0">
      <alignment vertical="top"/>
    </xf>
    <xf numFmtId="0" fontId="0" fillId="4" borderId="1" applyAlignment="1" pivotButton="0" quotePrefix="0" xfId="0">
      <alignment vertical="top" wrapText="1"/>
    </xf>
    <xf numFmtId="164" fontId="0" fillId="4" borderId="1" applyAlignment="1" pivotButton="0" quotePrefix="0" xfId="0">
      <alignment vertical="top" wrapText="1"/>
    </xf>
    <xf numFmtId="165" fontId="0" fillId="4" borderId="1" applyAlignment="1" pivotButton="0" quotePrefix="0" xfId="0">
      <alignment vertical="top" wrapText="1"/>
    </xf>
    <xf numFmtId="0" fontId="0" fillId="4" borderId="1" applyAlignment="1" pivotButton="0" quotePrefix="0" xfId="0">
      <alignment wrapText="1"/>
    </xf>
    <xf numFmtId="0" fontId="7" fillId="4" borderId="1" applyAlignment="1" pivotButton="0" quotePrefix="0" xfId="0">
      <alignment vertical="top" wrapText="1"/>
    </xf>
    <xf numFmtId="0" fontId="0" fillId="4" borderId="1" pivotButton="0" quotePrefix="0" xfId="0"/>
    <xf numFmtId="0" fontId="8" fillId="2" borderId="1" applyAlignment="1" pivotButton="0" quotePrefix="0" xfId="0">
      <alignment vertical="top"/>
    </xf>
    <xf numFmtId="0" fontId="8" fillId="2" borderId="1" pivotButton="0" quotePrefix="0" xfId="0"/>
    <xf numFmtId="0" fontId="0" fillId="5" borderId="1" applyAlignment="1" pivotButton="0" quotePrefix="0" xfId="0">
      <alignment vertical="top" wrapText="1"/>
    </xf>
    <xf numFmtId="0" fontId="0" fillId="6" borderId="1" applyAlignment="1" pivotButton="0" quotePrefix="0" xfId="0">
      <alignment vertical="top" wrapText="1"/>
    </xf>
    <xf numFmtId="0" fontId="0" fillId="7" borderId="1" applyAlignment="1" pivotButton="0" quotePrefix="0" xfId="0">
      <alignment vertical="top" wrapText="1"/>
    </xf>
    <xf numFmtId="0" fontId="0" fillId="8" borderId="1" applyAlignment="1" pivotButton="0" quotePrefix="0" xfId="0">
      <alignment vertical="top" wrapText="1"/>
    </xf>
    <xf numFmtId="0" fontId="9" fillId="4" borderId="1" applyAlignment="1" pivotButton="0" quotePrefix="0" xfId="0">
      <alignment vertical="top" wrapText="1"/>
    </xf>
    <xf numFmtId="0" fontId="10" fillId="5" borderId="1" applyAlignment="1" pivotButton="0" quotePrefix="0" xfId="0">
      <alignment vertical="top" wrapText="1"/>
    </xf>
    <xf numFmtId="0" fontId="9" fillId="4" borderId="1" applyAlignment="1" pivotButton="0" quotePrefix="0" xfId="0">
      <alignment wrapText="1"/>
    </xf>
    <xf numFmtId="0" fontId="10" fillId="5" borderId="1" applyAlignment="1" pivotButton="0" quotePrefix="0" xfId="0">
      <alignment wrapText="1"/>
    </xf>
    <xf numFmtId="165" fontId="10" fillId="5" borderId="1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10" fillId="5" borderId="1" applyAlignment="1" applyProtection="1" pivotButton="0" quotePrefix="0" xfId="0">
      <alignment vertical="top" wrapText="1"/>
      <protection locked="0" hidden="0"/>
    </xf>
    <xf numFmtId="164" fontId="10" fillId="5" borderId="1" applyAlignment="1" applyProtection="1" pivotButton="0" quotePrefix="0" xfId="0">
      <alignment vertical="top" wrapText="1"/>
      <protection locked="0" hidden="0"/>
    </xf>
    <xf numFmtId="167" fontId="10" fillId="5" borderId="1" applyAlignment="1" applyProtection="1" pivotButton="0" quotePrefix="0" xfId="0">
      <alignment vertical="top" wrapText="1"/>
      <protection locked="0" hidden="0"/>
    </xf>
    <xf numFmtId="3" fontId="10" fillId="5" borderId="1" applyAlignment="1" applyProtection="1" pivotButton="0" quotePrefix="0" xfId="0">
      <alignment vertical="top" wrapText="1"/>
      <protection locked="0" hidden="0"/>
    </xf>
    <xf numFmtId="168" fontId="10" fillId="5" borderId="1" applyAlignment="1" applyProtection="1" pivotButton="0" quotePrefix="0" xfId="0">
      <alignment vertical="top" wrapText="1"/>
      <protection locked="0" hidden="0"/>
    </xf>
    <xf numFmtId="0" fontId="11" fillId="6" borderId="1" applyAlignment="1" pivotButton="0" quotePrefix="0" xfId="0">
      <alignment vertical="top" wrapText="1"/>
    </xf>
    <xf numFmtId="168" fontId="11" fillId="6" borderId="1" applyAlignment="1" pivotButton="0" quotePrefix="0" xfId="0">
      <alignment vertical="top" wrapText="1"/>
    </xf>
    <xf numFmtId="164" fontId="0" fillId="6" borderId="1" applyAlignment="1" pivotButton="0" quotePrefix="0" xfId="0">
      <alignment vertical="top" wrapText="1"/>
    </xf>
    <xf numFmtId="168" fontId="0" fillId="6" borderId="1" applyAlignment="1" pivotButton="0" quotePrefix="0" xfId="0">
      <alignment vertical="top" wrapText="1"/>
    </xf>
    <xf numFmtId="165" fontId="0" fillId="6" borderId="1" applyAlignment="1" pivotButton="0" quotePrefix="0" xfId="0">
      <alignment vertical="top" wrapText="1"/>
    </xf>
    <xf numFmtId="0" fontId="0" fillId="0" borderId="0" applyAlignment="1" pivotButton="0" quotePrefix="0" xfId="0">
      <alignment vertical="top"/>
    </xf>
    <xf numFmtId="167" fontId="10" fillId="5" borderId="1" applyAlignment="1" pivotButton="0" quotePrefix="0" xfId="0">
      <alignment vertical="top" wrapText="1"/>
    </xf>
    <xf numFmtId="164" fontId="10" fillId="5" borderId="1" applyAlignment="1" pivotButton="0" quotePrefix="0" xfId="0">
      <alignment vertical="top" wrapText="1"/>
    </xf>
    <xf numFmtId="167" fontId="10" fillId="5" borderId="1" applyAlignment="1" pivotButton="0" quotePrefix="0" xfId="0">
      <alignment wrapText="1"/>
    </xf>
    <xf numFmtId="164" fontId="10" fillId="5" borderId="1" applyAlignment="1" pivotButton="0" quotePrefix="0" xfId="0">
      <alignment wrapText="1"/>
    </xf>
  </cellXfs>
  <cellStyles count="1">
    <cellStyle name="Normal" xfId="0" builtinId="0" hidden="0"/>
  </cellStyles>
  <dxfs count="3">
    <dxf>
      <fill>
        <patternFill patternType="solid">
          <fgColor rgb="00FEE2E2"/>
        </patternFill>
      </fill>
    </dxf>
    <dxf>
      <fill>
        <patternFill patternType="solid">
          <fgColor rgb="00DCFCE7"/>
        </patternFill>
      </fill>
    </dxf>
    <dxf>
      <fill>
        <patternFill patternType="solid">
          <f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Weekly target vs actual trend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'Dashboard'!B16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'Dashboard'!$A$17:$A$28</f>
            </numRef>
          </cat>
          <val>
            <numRef>
              <f>'Dashboard'!$B$17:$B$28</f>
            </numRef>
          </val>
        </ser>
        <ser>
          <idx val="1"/>
          <order val="1"/>
          <tx>
            <strRef>
              <f>'Dashboard'!C16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'Dashboard'!$A$17:$A$28</f>
            </numRef>
          </cat>
          <val>
            <numRef>
              <f>'Dashboard'!$C$17:$C$28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Month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AED / score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Ashmo.io</author>
  </authors>
  <commentList>
    <comment ref="B8" authorId="0" shapeId="0">
      <text>
        <t>Editable assumption. Update before live management use.</t>
      </text>
    </comment>
    <comment ref="B9" authorId="0" shapeId="0">
      <text>
        <t>Editable assumption. Update before live management use.</t>
      </text>
    </comment>
    <comment ref="B10" authorId="0" shapeId="0">
      <text>
        <t>Editable assumption. Update before live management use.</t>
      </text>
    </comment>
    <comment ref="B11" authorId="0" shapeId="0">
      <text>
        <t>Editable assumption. Update before live management use.</t>
      </text>
    </comment>
    <comment ref="B12" authorId="0" shapeId="0">
      <text>
        <t>Editable assumption. Update before live management use.</t>
      </text>
    </comment>
    <comment ref="B13" authorId="0" shapeId="0">
      <text>
        <t>Editable assumption. Update before live management use.</t>
      </text>
    </comment>
    <comment ref="B14" authorId="0" shapeId="0">
      <text>
        <t>Editable assumption. Update before live management use.</t>
      </text>
    </comment>
    <comment ref="B15" authorId="0" shapeId="0">
      <text>
        <t>Editable assumption. Update before live management use.</t>
      </text>
    </comment>
    <comment ref="B16" authorId="0" shapeId="0">
      <text>
        <t>Editable assumption. Update before live management use.</t>
      </text>
    </comment>
    <comment ref="B17" authorId="0" shapeId="0">
      <text>
        <t>Editable assumption. Update before live management use.</t>
      </text>
    </comment>
    <comment ref="B18" authorId="0" shapeId="0">
      <text>
        <t>Editable assumption. Update before live management use.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9</col>
      <colOff>0</colOff>
      <row>14</row>
      <rowOff>0</rowOff>
    </from>
    <ext cx="540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tbl_weekly_flash_report_template_changelog" displayName="tbl_weekly_flash_report_template_changelog" ref="A15:H18" headerRowCount="1">
  <autoFilter ref="A15:H18"/>
  <tableColumns count="8">
    <tableColumn id="1" name="Date"/>
    <tableColumn id="2" name="Version"/>
    <tableColumn id="3" name="Changed by"/>
    <tableColumn id="4" name="Change"/>
    <tableColumn id="5" name="Reason"/>
    <tableColumn id="6" name="Reviewer"/>
    <tableColumn id="7" name="Status"/>
    <tableColumn id="8" name="Not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bl_weekly_flash_report_template_assumptions" displayName="tbl_weekly_flash_report_template_assumptions" ref="A7:H18" headerRowCount="1">
  <autoFilter ref="A7:H18"/>
  <tableColumns count="8">
    <tableColumn id="1" name="Assumption"/>
    <tableColumn id="2" name="Value"/>
    <tableColumn id="3" name="Unit"/>
    <tableColumn id="4" name="Source / Basis"/>
    <tableColumn id="5" name="Impact on model"/>
    <tableColumn id="6" name="Owner"/>
    <tableColumn id="7" name="Last reviewed"/>
    <tableColumn id="8" name="Not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bl_weekly_flash_report_template_inputs" displayName="tbl_weekly_flash_report_template_inputs" ref="A7:W57" headerRowCount="1">
  <autoFilter ref="A7:W57"/>
  <tableColumns count="23">
    <tableColumn id="1" name="Record ID"/>
    <tableColumn id="2" name="Month"/>
    <tableColumn id="3" name="Store / Function"/>
    <tableColumn id="4" name="Weekly KPI / Issue"/>
    <tableColumn id="5" name="Owner"/>
    <tableColumn id="6" name="Trading Channel"/>
    <tableColumn id="7" name="Weekly Target AED / KPI"/>
    <tableColumn id="8" name="Weekly Actual AED / KPI"/>
    <tableColumn id="9" name="Net Sales / Impact AED"/>
    <tableColumn id="10" name="Cost / Leakage AED"/>
    <tableColumn id="11" name="Week Start"/>
    <tableColumn id="12" name="Covers"/>
    <tableColumn id="13" name="AOV AED"/>
    <tableColumn id="14" name="Food Cost %"/>
    <tableColumn id="15" name="Labor Cost %"/>
    <tableColumn id="16" name="EBITDA %"/>
    <tableColumn id="17" name="Status"/>
    <tableColumn id="18" name="Priority"/>
    <tableColumn id="19" name="Notes / Evidence"/>
    <tableColumn id="20" name="Variance"/>
    <tableColumn id="21" name="Variance %"/>
    <tableColumn id="22" name="Weekly Health"/>
    <tableColumn id="23" name="Risk Flag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bl_weekly_flash_report_template_calc" displayName="tbl_weekly_flash_report_template_calc" ref="A7:M19" headerRowCount="1">
  <autoFilter ref="A7:M19"/>
  <tableColumns count="13">
    <tableColumn id="1" name="Month"/>
    <tableColumn id="2" name="Plan / Target"/>
    <tableColumn id="3" name="Actual / Progress"/>
    <tableColumn id="4" name="Revenue / Value"/>
    <tableColumn id="5" name="Cost / Investment"/>
    <tableColumn id="6" name="Gross Profit / Benefit"/>
    <tableColumn id="7" name="Variance"/>
    <tableColumn id="8" name="Variance %"/>
    <tableColumn id="9" name="Weekly Health"/>
    <tableColumn id="10" name="Completion %"/>
    <tableColumn id="11" name="Open Risks"/>
    <tableColumn id="12" name="Top Area"/>
    <tableColumn id="13" name="Management Signal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bl_weekly_flash_report_template_checks" displayName="tbl_weekly_flash_report_template_checks" ref="A7:G18" headerRowCount="1">
  <autoFilter ref="A7:G18"/>
  <tableColumns count="7">
    <tableColumn id="1" name="Review test"/>
    <tableColumn id="2" name="Actual"/>
    <tableColumn id="3" name="Expected"/>
    <tableColumn id="4" name="Difference"/>
    <tableColumn id="5" name="Status"/>
    <tableColumn id="6" name="Fix hint"/>
    <tableColumn id="7" name="Owner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bl_weekly_flash_report_template_definitions" displayName="tbl_weekly_flash_report_template_definitions" ref="A7:D14" headerRowCount="1">
  <autoFilter ref="A7:D14"/>
  <tableColumns count="4">
    <tableColumn id="1" name="Term"/>
    <tableColumn id="2" name="Definition"/>
    <tableColumn id="3" name="Formula / Method"/>
    <tableColumn id="4" name="Management us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bl_weekly_flash_report_template_sources" displayName="tbl_weekly_flash_report_template_sources" ref="A20:D29" headerRowCount="1">
  <autoFilter ref="A20:D29"/>
  <tableColumns count="4">
    <tableColumn id="1" name="Area"/>
    <tableColumn id="2" name="Source"/>
    <tableColumn id="3" name="URL"/>
    <tableColumn id="4" name="Applied in workbook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bl_weekly_flash_report_template_scenarios" displayName="tbl_weekly_flash_report_template_scenarios" ref="A7:I10" headerRowCount="1">
  <autoFilter ref="A7:I10"/>
  <tableColumns count="9">
    <tableColumn id="1" name="Scenario"/>
    <tableColumn id="2" name="Spend / Cost Multiplier"/>
    <tableColumn id="3" name="Revenue / Value Multiplier"/>
    <tableColumn id="4" name="Margin / Conversion Uplift"/>
    <tableColumn id="5" name="Scenario Cost"/>
    <tableColumn id="6" name="Scenario Value"/>
    <tableColumn id="7" name="Contribution Profit"/>
    <tableColumn id="8" name="Scenario ROI"/>
    <tableColumn id="9" name="Management Read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bl_weekly_flash_report_template_actions" displayName="tbl_weekly_flash_report_template_actions" ref="A7:J17" headerRowCount="1">
  <autoFilter ref="A7:J17"/>
  <tableColumns count="10">
    <tableColumn id="1" name="Issue / Opportunity"/>
    <tableColumn id="2" name="Recommendation"/>
    <tableColumn id="3" name="Owner"/>
    <tableColumn id="4" name="Priority"/>
    <tableColumn id="5" name="Due Date"/>
    <tableColumn id="6" name="Status"/>
    <tableColumn id="7" name="Impact AED"/>
    <tableColumn id="8" name="Effort"/>
    <tableColumn id="9" name="Days Overdue"/>
    <tableColumn id="10" name="Evidence / Next Review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10.xml.rels><Relationships xmlns="http://schemas.openxmlformats.org/package/2006/relationships"><Relationship Type="http://schemas.openxmlformats.org/officeDocument/2006/relationships/table" Target="/xl/tables/table9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5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_rels/sheet7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8.xml.rels><Relationships xmlns="http://schemas.openxmlformats.org/package/2006/relationships"><Relationship Type="http://schemas.openxmlformats.org/officeDocument/2006/relationships/table" Target="/xl/tables/table6.xml" Id="rId1"/><Relationship Type="http://schemas.openxmlformats.org/officeDocument/2006/relationships/table" Target="/xl/tables/table7.xml" Id="rId2"/></Relationships>
</file>

<file path=xl/worksheets/_rels/sheet9.xml.rels><Relationships xmlns="http://schemas.openxmlformats.org/package/2006/relationships"><Relationship Type="http://schemas.openxmlformats.org/officeDocument/2006/relationships/table" Target="/xl/tables/table8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34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3" customWidth="1" min="3" max="3"/>
    <col width="16" customWidth="1" min="4" max="4"/>
    <col width="16" customWidth="1" min="5" max="5"/>
    <col width="3" customWidth="1" min="6" max="6"/>
    <col width="16" customWidth="1" min="7" max="7"/>
    <col width="16" customWidth="1" min="8" max="8"/>
    <col width="3" customWidth="1" min="9" max="9"/>
    <col width="16" customWidth="1" min="10" max="10"/>
    <col width="16" customWidth="1" min="11" max="11"/>
    <col width="3" customWidth="1" min="12" max="12"/>
    <col width="18" customWidth="1" min="13" max="13"/>
  </cols>
  <sheetData>
    <row r="1" ht="28" customHeight="1">
      <c r="A1" s="1" t="inlineStr">
        <is>
          <t>CEO / Investor Weekly Flash Report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</row>
    <row r="2" ht="28" customHeight="1">
      <c r="A2" s="2" t="n"/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</row>
    <row r="3" ht="24" customHeight="1">
      <c r="A3" s="3" t="inlineStr">
        <is>
          <t>What changed this week, what is at risk, and what must management do next?</t>
        </is>
      </c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</row>
    <row r="4" ht="24" customHeight="1">
      <c r="A4" s="4" t="n"/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4" t="n"/>
    </row>
    <row r="5"/>
    <row r="6">
      <c r="A6" s="5" t="inlineStr">
        <is>
          <t>Model Status</t>
        </is>
      </c>
      <c r="B6" s="6" t="n"/>
      <c r="D6" s="5" t="inlineStr">
        <is>
          <t>Total Plan</t>
        </is>
      </c>
      <c r="E6" s="6" t="n"/>
      <c r="G6" s="5" t="inlineStr">
        <is>
          <t>Total Actual</t>
        </is>
      </c>
      <c r="H6" s="6" t="n"/>
      <c r="J6" s="5" t="inlineStr">
        <is>
          <t>Contribution ROI</t>
        </is>
      </c>
      <c r="K6" s="6" t="n"/>
    </row>
    <row r="7">
      <c r="A7" s="7">
        <f>Checks!E18</f>
        <v/>
      </c>
      <c r="B7" s="6" t="n"/>
      <c r="D7" s="8">
        <f>SUM(Calc!B8:B19)</f>
        <v/>
      </c>
      <c r="E7" s="6" t="n"/>
      <c r="G7" s="8">
        <f>SUM(Calc!C8:C19)</f>
        <v/>
      </c>
      <c r="H7" s="6" t="n"/>
      <c r="J7" s="9">
        <f>LET(value,SUM(Calc!D8:D19),cost,SUM(Calc!E8:E19),IFERROR((value*Assumptions!$B$10-cost)/cost,0))</f>
        <v/>
      </c>
      <c r="K7" s="6" t="n"/>
    </row>
    <row r="8">
      <c r="A8" s="6" t="n"/>
      <c r="B8" s="6" t="n"/>
      <c r="D8" s="6" t="n"/>
      <c r="E8" s="6" t="n"/>
      <c r="G8" s="6" t="n"/>
      <c r="H8" s="6" t="n"/>
      <c r="J8" s="6" t="n"/>
      <c r="K8" s="6" t="n"/>
    </row>
    <row r="9"/>
    <row r="10">
      <c r="A10" s="5" t="inlineStr">
        <is>
          <t>Open Risks</t>
        </is>
      </c>
      <c r="B10" s="6" t="n"/>
      <c r="D10" s="5" t="inlineStr">
        <is>
          <t>Best Month</t>
        </is>
      </c>
      <c r="E10" s="6" t="n"/>
    </row>
    <row r="11">
      <c r="A11" s="7">
        <f>SUM(Calc!K8:K19)</f>
        <v/>
      </c>
      <c r="B11" s="6" t="n"/>
      <c r="D11" s="7">
        <f>IFERROR(INDEX(Calc!A8:A19,MATCH(MAX(Calc!I8:I19),Calc!I8:I19,0)),"")</f>
        <v/>
      </c>
      <c r="E11" s="6" t="n"/>
    </row>
    <row r="12">
      <c r="A12" s="6" t="n"/>
      <c r="B12" s="6" t="n"/>
      <c r="D12" s="6" t="n"/>
      <c r="E12" s="6" t="n"/>
    </row>
    <row r="13"/>
    <row r="14"/>
    <row r="15">
      <c r="A15" s="10" t="inlineStr">
        <is>
          <t>Monthly performance summary</t>
        </is>
      </c>
      <c r="B15" s="11" t="n"/>
      <c r="C15" s="11" t="n"/>
      <c r="D15" s="11" t="n"/>
      <c r="E15" s="11" t="n"/>
      <c r="F15" s="11" t="n"/>
      <c r="G15" s="11" t="n"/>
      <c r="H15" s="11" t="n"/>
      <c r="I15" s="11" t="n"/>
      <c r="J15" s="11" t="n"/>
      <c r="K15" s="11" t="n"/>
      <c r="L15" s="11" t="n"/>
      <c r="M15" s="11" t="n"/>
    </row>
    <row r="16">
      <c r="A16" s="12" t="inlineStr">
        <is>
          <t>Month</t>
        </is>
      </c>
      <c r="B16" s="12" t="inlineStr">
        <is>
          <t>Plan</t>
        </is>
      </c>
      <c r="C16" s="12" t="inlineStr">
        <is>
          <t>Actual</t>
        </is>
      </c>
      <c r="D16" s="12" t="inlineStr">
        <is>
          <t>Revenue / Value</t>
        </is>
      </c>
      <c r="E16" s="12" t="inlineStr">
        <is>
          <t>Cost</t>
        </is>
      </c>
      <c r="F16" s="12" t="inlineStr">
        <is>
          <t>Weekly Health</t>
        </is>
      </c>
      <c r="G16" s="12" t="inlineStr">
        <is>
          <t>Completion %</t>
        </is>
      </c>
      <c r="H16" s="12" t="inlineStr">
        <is>
          <t>Open Risks</t>
        </is>
      </c>
      <c r="I16" s="12" t="inlineStr">
        <is>
          <t>Signal</t>
        </is>
      </c>
    </row>
    <row r="17">
      <c r="A17" s="13">
        <f>Calc!A8</f>
        <v/>
      </c>
      <c r="B17" s="14">
        <f>Calc!B8</f>
        <v/>
      </c>
      <c r="C17" s="14">
        <f>Calc!C8</f>
        <v/>
      </c>
      <c r="D17" s="14">
        <f>Calc!D8</f>
        <v/>
      </c>
      <c r="E17" s="13">
        <f>Calc!E8</f>
        <v/>
      </c>
      <c r="F17" s="15">
        <f>Calc!I8</f>
        <v/>
      </c>
      <c r="G17" s="15">
        <f>Calc!J8</f>
        <v/>
      </c>
      <c r="H17" s="13">
        <f>Calc!K8</f>
        <v/>
      </c>
      <c r="I17" s="13">
        <f>Calc!M8</f>
        <v/>
      </c>
    </row>
    <row r="18">
      <c r="A18" s="13">
        <f>Calc!A9</f>
        <v/>
      </c>
      <c r="B18" s="14">
        <f>Calc!B9</f>
        <v/>
      </c>
      <c r="C18" s="14">
        <f>Calc!C9</f>
        <v/>
      </c>
      <c r="D18" s="14">
        <f>Calc!D9</f>
        <v/>
      </c>
      <c r="E18" s="13">
        <f>Calc!E9</f>
        <v/>
      </c>
      <c r="F18" s="15">
        <f>Calc!I9</f>
        <v/>
      </c>
      <c r="G18" s="15">
        <f>Calc!J9</f>
        <v/>
      </c>
      <c r="H18" s="13">
        <f>Calc!K9</f>
        <v/>
      </c>
      <c r="I18" s="13">
        <f>Calc!M9</f>
        <v/>
      </c>
    </row>
    <row r="19">
      <c r="A19" s="13">
        <f>Calc!A10</f>
        <v/>
      </c>
      <c r="B19" s="14">
        <f>Calc!B10</f>
        <v/>
      </c>
      <c r="C19" s="14">
        <f>Calc!C10</f>
        <v/>
      </c>
      <c r="D19" s="14">
        <f>Calc!D10</f>
        <v/>
      </c>
      <c r="E19" s="13">
        <f>Calc!E10</f>
        <v/>
      </c>
      <c r="F19" s="15">
        <f>Calc!I10</f>
        <v/>
      </c>
      <c r="G19" s="15">
        <f>Calc!J10</f>
        <v/>
      </c>
      <c r="H19" s="13">
        <f>Calc!K10</f>
        <v/>
      </c>
      <c r="I19" s="13">
        <f>Calc!M10</f>
        <v/>
      </c>
    </row>
    <row r="20">
      <c r="A20" s="13">
        <f>Calc!A11</f>
        <v/>
      </c>
      <c r="B20" s="14">
        <f>Calc!B11</f>
        <v/>
      </c>
      <c r="C20" s="14">
        <f>Calc!C11</f>
        <v/>
      </c>
      <c r="D20" s="14">
        <f>Calc!D11</f>
        <v/>
      </c>
      <c r="E20" s="13">
        <f>Calc!E11</f>
        <v/>
      </c>
      <c r="F20" s="15">
        <f>Calc!I11</f>
        <v/>
      </c>
      <c r="G20" s="15">
        <f>Calc!J11</f>
        <v/>
      </c>
      <c r="H20" s="13">
        <f>Calc!K11</f>
        <v/>
      </c>
      <c r="I20" s="13">
        <f>Calc!M11</f>
        <v/>
      </c>
    </row>
    <row r="21">
      <c r="A21" s="13">
        <f>Calc!A12</f>
        <v/>
      </c>
      <c r="B21" s="14">
        <f>Calc!B12</f>
        <v/>
      </c>
      <c r="C21" s="14">
        <f>Calc!C12</f>
        <v/>
      </c>
      <c r="D21" s="14">
        <f>Calc!D12</f>
        <v/>
      </c>
      <c r="E21" s="13">
        <f>Calc!E12</f>
        <v/>
      </c>
      <c r="F21" s="15">
        <f>Calc!I12</f>
        <v/>
      </c>
      <c r="G21" s="15">
        <f>Calc!J12</f>
        <v/>
      </c>
      <c r="H21" s="13">
        <f>Calc!K12</f>
        <v/>
      </c>
      <c r="I21" s="13">
        <f>Calc!M12</f>
        <v/>
      </c>
    </row>
    <row r="22">
      <c r="A22" s="13">
        <f>Calc!A13</f>
        <v/>
      </c>
      <c r="B22" s="14">
        <f>Calc!B13</f>
        <v/>
      </c>
      <c r="C22" s="14">
        <f>Calc!C13</f>
        <v/>
      </c>
      <c r="D22" s="14">
        <f>Calc!D13</f>
        <v/>
      </c>
      <c r="E22" s="13">
        <f>Calc!E13</f>
        <v/>
      </c>
      <c r="F22" s="15">
        <f>Calc!I13</f>
        <v/>
      </c>
      <c r="G22" s="15">
        <f>Calc!J13</f>
        <v/>
      </c>
      <c r="H22" s="13">
        <f>Calc!K13</f>
        <v/>
      </c>
      <c r="I22" s="13">
        <f>Calc!M13</f>
        <v/>
      </c>
    </row>
    <row r="23">
      <c r="A23" s="13">
        <f>Calc!A14</f>
        <v/>
      </c>
      <c r="B23" s="14">
        <f>Calc!B14</f>
        <v/>
      </c>
      <c r="C23" s="14">
        <f>Calc!C14</f>
        <v/>
      </c>
      <c r="D23" s="14">
        <f>Calc!D14</f>
        <v/>
      </c>
      <c r="E23" s="13">
        <f>Calc!E14</f>
        <v/>
      </c>
      <c r="F23" s="15">
        <f>Calc!I14</f>
        <v/>
      </c>
      <c r="G23" s="15">
        <f>Calc!J14</f>
        <v/>
      </c>
      <c r="H23" s="13">
        <f>Calc!K14</f>
        <v/>
      </c>
      <c r="I23" s="13">
        <f>Calc!M14</f>
        <v/>
      </c>
    </row>
    <row r="24">
      <c r="A24" s="13">
        <f>Calc!A15</f>
        <v/>
      </c>
      <c r="B24" s="14">
        <f>Calc!B15</f>
        <v/>
      </c>
      <c r="C24" s="14">
        <f>Calc!C15</f>
        <v/>
      </c>
      <c r="D24" s="14">
        <f>Calc!D15</f>
        <v/>
      </c>
      <c r="E24" s="13">
        <f>Calc!E15</f>
        <v/>
      </c>
      <c r="F24" s="15">
        <f>Calc!I15</f>
        <v/>
      </c>
      <c r="G24" s="15">
        <f>Calc!J15</f>
        <v/>
      </c>
      <c r="H24" s="13">
        <f>Calc!K15</f>
        <v/>
      </c>
      <c r="I24" s="13">
        <f>Calc!M15</f>
        <v/>
      </c>
    </row>
    <row r="25">
      <c r="A25" s="13">
        <f>Calc!A16</f>
        <v/>
      </c>
      <c r="B25" s="14">
        <f>Calc!B16</f>
        <v/>
      </c>
      <c r="C25" s="14">
        <f>Calc!C16</f>
        <v/>
      </c>
      <c r="D25" s="14">
        <f>Calc!D16</f>
        <v/>
      </c>
      <c r="E25" s="13">
        <f>Calc!E16</f>
        <v/>
      </c>
      <c r="F25" s="15">
        <f>Calc!I16</f>
        <v/>
      </c>
      <c r="G25" s="15">
        <f>Calc!J16</f>
        <v/>
      </c>
      <c r="H25" s="13">
        <f>Calc!K16</f>
        <v/>
      </c>
      <c r="I25" s="13">
        <f>Calc!M16</f>
        <v/>
      </c>
    </row>
    <row r="26">
      <c r="A26" s="13">
        <f>Calc!A17</f>
        <v/>
      </c>
      <c r="B26" s="14">
        <f>Calc!B17</f>
        <v/>
      </c>
      <c r="C26" s="14">
        <f>Calc!C17</f>
        <v/>
      </c>
      <c r="D26" s="14">
        <f>Calc!D17</f>
        <v/>
      </c>
      <c r="E26" s="13">
        <f>Calc!E17</f>
        <v/>
      </c>
      <c r="F26" s="15">
        <f>Calc!I17</f>
        <v/>
      </c>
      <c r="G26" s="15">
        <f>Calc!J17</f>
        <v/>
      </c>
      <c r="H26" s="13">
        <f>Calc!K17</f>
        <v/>
      </c>
      <c r="I26" s="13">
        <f>Calc!M17</f>
        <v/>
      </c>
    </row>
    <row r="27">
      <c r="A27" s="13">
        <f>Calc!A18</f>
        <v/>
      </c>
      <c r="B27" s="14">
        <f>Calc!B18</f>
        <v/>
      </c>
      <c r="C27" s="14">
        <f>Calc!C18</f>
        <v/>
      </c>
      <c r="D27" s="14">
        <f>Calc!D18</f>
        <v/>
      </c>
      <c r="E27" s="13">
        <f>Calc!E18</f>
        <v/>
      </c>
      <c r="F27" s="15">
        <f>Calc!I18</f>
        <v/>
      </c>
      <c r="G27" s="15">
        <f>Calc!J18</f>
        <v/>
      </c>
      <c r="H27" s="13">
        <f>Calc!K18</f>
        <v/>
      </c>
      <c r="I27" s="13">
        <f>Calc!M18</f>
        <v/>
      </c>
    </row>
    <row r="28">
      <c r="A28" s="13">
        <f>Calc!A19</f>
        <v/>
      </c>
      <c r="B28" s="14">
        <f>Calc!B19</f>
        <v/>
      </c>
      <c r="C28" s="14">
        <f>Calc!C19</f>
        <v/>
      </c>
      <c r="D28" s="14">
        <f>Calc!D19</f>
        <v/>
      </c>
      <c r="E28" s="13">
        <f>Calc!E19</f>
        <v/>
      </c>
      <c r="F28" s="15">
        <f>Calc!I19</f>
        <v/>
      </c>
      <c r="G28" s="15">
        <f>Calc!J19</f>
        <v/>
      </c>
      <c r="H28" s="13">
        <f>Calc!K19</f>
        <v/>
      </c>
      <c r="I28" s="13">
        <f>Calc!M19</f>
        <v/>
      </c>
    </row>
    <row r="29"/>
    <row r="30"/>
    <row r="31">
      <c r="A31" s="10" t="inlineStr">
        <is>
          <t>Management read-out</t>
        </is>
      </c>
      <c r="B31" s="11" t="n"/>
      <c r="C31" s="11" t="n"/>
      <c r="D31" s="11" t="n"/>
      <c r="E31" s="11" t="n"/>
      <c r="F31" s="11" t="n"/>
      <c r="G31" s="11" t="n"/>
      <c r="H31" s="11" t="n"/>
      <c r="I31" s="11" t="n"/>
      <c r="J31" s="11" t="n"/>
      <c r="K31" s="11" t="n"/>
      <c r="L31" s="11" t="n"/>
      <c r="M31" s="11" t="n"/>
    </row>
    <row r="32">
      <c r="A32" s="13" t="inlineStr">
        <is>
          <t>Performance</t>
        </is>
      </c>
      <c r="B32" s="13">
        <f>IF($B$7="OK","The workbook checks are clear. Review the highest variance and strongest month before the next decision.","Checks require review before this workbook is shared externally.")</f>
        <v/>
      </c>
      <c r="C32" s="16" t="n"/>
      <c r="D32" s="16" t="n"/>
      <c r="E32" s="16" t="n"/>
      <c r="F32" s="16" t="n"/>
      <c r="G32" s="16" t="n"/>
      <c r="H32" s="16" t="n"/>
      <c r="I32" s="16" t="n"/>
      <c r="J32" s="16" t="n"/>
      <c r="K32" s="16" t="n"/>
      <c r="L32" s="16" t="n"/>
      <c r="M32" s="16" t="n"/>
    </row>
    <row r="33">
      <c r="A33" s="13" t="inlineStr">
        <is>
          <t>Opportunity</t>
        </is>
      </c>
      <c r="B33" s="13">
        <f>IF($J$7&gt;=Assumptions!$B$12,"Current economics support scaling the strongest activity.","Improve economics before adding budget or rollout pressure.")</f>
        <v/>
      </c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</row>
    <row r="34">
      <c r="A34" s="13" t="inlineStr">
        <is>
          <t>Risk</t>
        </is>
      </c>
      <c r="B34" s="13">
        <f>IF($B$11&gt;0,"Open risk flags exist. Review Checks and Action_Plan.","No open risk flags in the current sample data.")</f>
        <v/>
      </c>
      <c r="C34" s="16" t="n"/>
      <c r="D34" s="16" t="n"/>
      <c r="E34" s="16" t="n"/>
      <c r="F34" s="16" t="n"/>
      <c r="G34" s="16" t="n"/>
      <c r="H34" s="16" t="n"/>
      <c r="I34" s="16" t="n"/>
      <c r="J34" s="16" t="n"/>
      <c r="K34" s="16" t="n"/>
      <c r="L34" s="16" t="n"/>
      <c r="M34" s="16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mergeCells count="19">
    <mergeCell ref="D10:E10"/>
    <mergeCell ref="A1:M2"/>
    <mergeCell ref="D7:E8"/>
    <mergeCell ref="J7:K8"/>
    <mergeCell ref="A6:B6"/>
    <mergeCell ref="D6:E6"/>
    <mergeCell ref="B34:M34"/>
    <mergeCell ref="J6:K6"/>
    <mergeCell ref="A31:M31"/>
    <mergeCell ref="A3:M4"/>
    <mergeCell ref="G6:H6"/>
    <mergeCell ref="A15:M15"/>
    <mergeCell ref="B33:M33"/>
    <mergeCell ref="A11:B12"/>
    <mergeCell ref="B32:M32"/>
    <mergeCell ref="G7:H8"/>
    <mergeCell ref="A7:B8"/>
    <mergeCell ref="A10:B10"/>
    <mergeCell ref="D11:E12"/>
  </mergeCells>
  <pageMargins left="0.75" right="0.75" top="1" bottom="1" header="0.5" footer="0.5"/>
  <pageSetup fitToHeight="0" fitToWidth="1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 fitToPage="1"/>
  </sheetPr>
  <dimension ref="A1:J17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8" customWidth="1" min="1" max="1"/>
    <col width="48" customWidth="1" min="2" max="2"/>
    <col width="18" customWidth="1" min="3" max="3"/>
    <col width="14" customWidth="1" min="4" max="4"/>
    <col width="14" customWidth="1" min="5" max="5"/>
    <col width="15" customWidth="1" min="6" max="6"/>
    <col width="16" customWidth="1" min="7" max="7"/>
    <col width="16" customWidth="1" min="8" max="8"/>
    <col width="16" customWidth="1" min="9" max="9"/>
    <col width="30" customWidth="1" min="10" max="10"/>
  </cols>
  <sheetData>
    <row r="1" ht="28" customHeight="1">
      <c r="A1" s="1" t="inlineStr">
        <is>
          <t>Action Plan / Recommendations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</row>
    <row r="2" ht="28" customHeight="1">
      <c r="A2" s="2" t="n"/>
      <c r="B2" s="2" t="n"/>
      <c r="C2" s="2" t="n"/>
      <c r="D2" s="2" t="n"/>
      <c r="E2" s="2" t="n"/>
      <c r="F2" s="2" t="n"/>
      <c r="G2" s="2" t="n"/>
      <c r="H2" s="2" t="n"/>
      <c r="I2" s="2" t="n"/>
      <c r="J2" s="2" t="n"/>
    </row>
    <row r="3" ht="24" customHeight="1">
      <c r="A3" s="3" t="inlineStr">
        <is>
          <t>Turn workbook signals into owned management action.</t>
        </is>
      </c>
      <c r="B3" s="4" t="n"/>
      <c r="C3" s="4" t="n"/>
      <c r="D3" s="4" t="n"/>
      <c r="E3" s="4" t="n"/>
      <c r="F3" s="4" t="n"/>
      <c r="G3" s="4" t="n"/>
      <c r="H3" s="4" t="n"/>
      <c r="I3" s="4" t="n"/>
      <c r="J3" s="4" t="n"/>
    </row>
    <row r="4" ht="24" customHeight="1">
      <c r="A4" s="4" t="n"/>
      <c r="B4" s="4" t="n"/>
      <c r="C4" s="4" t="n"/>
      <c r="D4" s="4" t="n"/>
      <c r="E4" s="4" t="n"/>
      <c r="F4" s="4" t="n"/>
      <c r="G4" s="4" t="n"/>
      <c r="H4" s="4" t="n"/>
      <c r="I4" s="4" t="n"/>
      <c r="J4" s="4" t="n"/>
    </row>
    <row r="5"/>
    <row r="6"/>
    <row r="7">
      <c r="A7" s="12" t="inlineStr">
        <is>
          <t>Issue / Opportunity</t>
        </is>
      </c>
      <c r="B7" s="12" t="inlineStr">
        <is>
          <t>Recommendation</t>
        </is>
      </c>
      <c r="C7" s="12" t="inlineStr">
        <is>
          <t>Owner</t>
        </is>
      </c>
      <c r="D7" s="12" t="inlineStr">
        <is>
          <t>Priority</t>
        </is>
      </c>
      <c r="E7" s="12" t="inlineStr">
        <is>
          <t>Due Date</t>
        </is>
      </c>
      <c r="F7" s="12" t="inlineStr">
        <is>
          <t>Status</t>
        </is>
      </c>
      <c r="G7" s="12" t="inlineStr">
        <is>
          <t>Impact AED</t>
        </is>
      </c>
      <c r="H7" s="12" t="inlineStr">
        <is>
          <t>Effort</t>
        </is>
      </c>
      <c r="I7" s="12" t="inlineStr">
        <is>
          <t>Days Overdue</t>
        </is>
      </c>
      <c r="J7" s="12" t="inlineStr">
        <is>
          <t>Evidence / Next Review</t>
        </is>
      </c>
    </row>
    <row r="8">
      <c r="A8" s="26" t="inlineStr">
        <is>
          <t>Sales miss</t>
        </is>
      </c>
      <c r="B8" s="26" t="inlineStr">
        <is>
          <t>Separate traffic, AOV, delivery mix, and discount causes before deciding action.</t>
        </is>
      </c>
      <c r="C8" s="26" t="inlineStr">
        <is>
          <t>Finance Lead</t>
        </is>
      </c>
      <c r="D8" s="26" t="inlineStr">
        <is>
          <t>High</t>
        </is>
      </c>
      <c r="E8" s="42" t="n">
        <v>46162</v>
      </c>
      <c r="F8" s="26" t="inlineStr">
        <is>
          <t>In Progress</t>
        </is>
      </c>
      <c r="G8" s="43" t="n">
        <v>15000</v>
      </c>
      <c r="H8" s="26" t="inlineStr">
        <is>
          <t>Medium</t>
        </is>
      </c>
      <c r="I8" s="13">
        <f>IF(OR(E8="",F8="Complete"),"",MAX(0,TODAY()-E8))</f>
        <v/>
      </c>
      <c r="J8" s="26" t="inlineStr">
        <is>
          <t>Attach source report, screenshots, or manager sign-off.</t>
        </is>
      </c>
    </row>
    <row r="9">
      <c r="A9" s="26" t="inlineStr">
        <is>
          <t>Cost pressure</t>
        </is>
      </c>
      <c r="B9" s="26" t="inlineStr">
        <is>
          <t>Review labor scheduling, food cost, waste, and promos immediately.</t>
        </is>
      </c>
      <c r="C9" s="26" t="inlineStr">
        <is>
          <t>Operations Lead</t>
        </is>
      </c>
      <c r="D9" s="26" t="inlineStr">
        <is>
          <t>Critical</t>
        </is>
      </c>
      <c r="E9" s="42" t="n">
        <v>46169</v>
      </c>
      <c r="F9" s="26" t="inlineStr">
        <is>
          <t>In Progress</t>
        </is>
      </c>
      <c r="G9" s="43" t="n">
        <v>30000</v>
      </c>
      <c r="H9" s="26" t="inlineStr">
        <is>
          <t>Medium</t>
        </is>
      </c>
      <c r="I9" s="13">
        <f>IF(OR(E9="",F9="Complete"),"",MAX(0,TODAY()-E9))</f>
        <v/>
      </c>
      <c r="J9" s="26" t="inlineStr">
        <is>
          <t>Attach source report, screenshots, or manager sign-off.</t>
        </is>
      </c>
    </row>
    <row r="10">
      <c r="A10" s="26" t="inlineStr">
        <is>
          <t>Unclosed actions</t>
        </is>
      </c>
      <c r="B10" s="26" t="inlineStr">
        <is>
          <t>Carry forward every owner/action until closed with evidence.</t>
        </is>
      </c>
      <c r="C10" s="26" t="inlineStr">
        <is>
          <t>Founder</t>
        </is>
      </c>
      <c r="D10" s="26" t="inlineStr">
        <is>
          <t>High</t>
        </is>
      </c>
      <c r="E10" s="42" t="n">
        <v>46176</v>
      </c>
      <c r="F10" s="26" t="inlineStr">
        <is>
          <t>In Progress</t>
        </is>
      </c>
      <c r="G10" s="43" t="n">
        <v>45000</v>
      </c>
      <c r="H10" s="26" t="inlineStr">
        <is>
          <t>Medium</t>
        </is>
      </c>
      <c r="I10" s="13">
        <f>IF(OR(E10="",F10="Complete"),"",MAX(0,TODAY()-E10))</f>
        <v/>
      </c>
      <c r="J10" s="26" t="inlineStr">
        <is>
          <t>Attach source report, screenshots, or manager sign-off.</t>
        </is>
      </c>
    </row>
    <row r="11">
      <c r="A11" s="28" t="n"/>
      <c r="B11" s="28" t="n"/>
      <c r="C11" s="28" t="n"/>
      <c r="D11" s="28" t="n"/>
      <c r="E11" s="44" t="n"/>
      <c r="F11" s="28" t="n"/>
      <c r="G11" s="45" t="n"/>
      <c r="H11" s="28" t="n"/>
      <c r="I11" s="13">
        <f>IF(OR(E11="",F11="Complete"),"",MAX(0,TODAY()-E11))</f>
        <v/>
      </c>
      <c r="J11" s="28" t="n"/>
    </row>
    <row r="12">
      <c r="A12" s="28" t="n"/>
      <c r="B12" s="28" t="n"/>
      <c r="C12" s="28" t="n"/>
      <c r="D12" s="28" t="n"/>
      <c r="E12" s="44" t="n"/>
      <c r="F12" s="28" t="n"/>
      <c r="G12" s="45" t="n"/>
      <c r="H12" s="28" t="n"/>
      <c r="I12" s="13">
        <f>IF(OR(E12="",F12="Complete"),"",MAX(0,TODAY()-E12))</f>
        <v/>
      </c>
      <c r="J12" s="28" t="n"/>
    </row>
    <row r="13">
      <c r="A13" s="28" t="n"/>
      <c r="B13" s="28" t="n"/>
      <c r="C13" s="28" t="n"/>
      <c r="D13" s="28" t="n"/>
      <c r="E13" s="44" t="n"/>
      <c r="F13" s="28" t="n"/>
      <c r="G13" s="45" t="n"/>
      <c r="H13" s="28" t="n"/>
      <c r="I13" s="13">
        <f>IF(OR(E13="",F13="Complete"),"",MAX(0,TODAY()-E13))</f>
        <v/>
      </c>
      <c r="J13" s="28" t="n"/>
    </row>
    <row r="14">
      <c r="A14" s="28" t="n"/>
      <c r="B14" s="28" t="n"/>
      <c r="C14" s="28" t="n"/>
      <c r="D14" s="28" t="n"/>
      <c r="E14" s="44" t="n"/>
      <c r="F14" s="28" t="n"/>
      <c r="G14" s="45" t="n"/>
      <c r="H14" s="28" t="n"/>
      <c r="I14" s="13">
        <f>IF(OR(E14="",F14="Complete"),"",MAX(0,TODAY()-E14))</f>
        <v/>
      </c>
      <c r="J14" s="28" t="n"/>
    </row>
    <row r="15">
      <c r="A15" s="28" t="n"/>
      <c r="B15" s="28" t="n"/>
      <c r="C15" s="28" t="n"/>
      <c r="D15" s="28" t="n"/>
      <c r="E15" s="44" t="n"/>
      <c r="F15" s="28" t="n"/>
      <c r="G15" s="45" t="n"/>
      <c r="H15" s="28" t="n"/>
      <c r="I15" s="13">
        <f>IF(OR(E15="",F15="Complete"),"",MAX(0,TODAY()-E15))</f>
        <v/>
      </c>
      <c r="J15" s="28" t="n"/>
    </row>
    <row r="16">
      <c r="A16" s="28" t="n"/>
      <c r="B16" s="28" t="n"/>
      <c r="C16" s="28" t="n"/>
      <c r="D16" s="28" t="n"/>
      <c r="E16" s="44" t="n"/>
      <c r="F16" s="28" t="n"/>
      <c r="G16" s="45" t="n"/>
      <c r="H16" s="28" t="n"/>
      <c r="I16" s="13">
        <f>IF(OR(E16="",F16="Complete"),"",MAX(0,TODAY()-E16))</f>
        <v/>
      </c>
      <c r="J16" s="28" t="n"/>
    </row>
    <row r="17">
      <c r="A17" s="28" t="n"/>
      <c r="B17" s="28" t="n"/>
      <c r="C17" s="28" t="n"/>
      <c r="D17" s="28" t="n"/>
      <c r="E17" s="44" t="n"/>
      <c r="F17" s="28" t="n"/>
      <c r="G17" s="45" t="n"/>
      <c r="H17" s="28" t="n"/>
      <c r="I17" s="13">
        <f>IF(OR(E17="",F17="Complete"),"",MAX(0,TODAY()-E17))</f>
        <v/>
      </c>
      <c r="J17" s="28" t="n"/>
    </row>
  </sheetData>
  <mergeCells count="2">
    <mergeCell ref="A3:J4"/>
    <mergeCell ref="A1:J2"/>
  </mergeCells>
  <conditionalFormatting sqref="I8:I17">
    <cfRule type="cellIs" priority="1" operator="greaterThan" dxfId="0">
      <formula>0</formula>
    </cfRule>
  </conditionalFormatting>
  <dataValidations count="4">
    <dataValidation sqref="C8:C17" showDropDown="0" showInputMessage="0" showErrorMessage="0" allowBlank="1" type="list">
      <formula1>"Founder,Marketing Lead,Operations Lead,Finance Lead,Store Manager,Franchisee,Agency"</formula1>
    </dataValidation>
    <dataValidation sqref="D8:D17" showDropDown="0" showInputMessage="0" showErrorMessage="0" allowBlank="1" type="list">
      <formula1>"Critical,High,Medium,Low"</formula1>
    </dataValidation>
    <dataValidation sqref="F8:F17" showDropDown="0" showInputMessage="0" showErrorMessage="0" allowBlank="1" type="list">
      <formula1>"Not Started,In Progress,Ready,Approved,Live,Complete,At Risk,Blocked"</formula1>
    </dataValidation>
    <dataValidation sqref="H8:H17" showDropDown="0" showInputMessage="0" showErrorMessage="0" allowBlank="1" type="list">
      <formula1>"Low,Medium,High"</formula1>
    </dataValidation>
  </dataValidations>
  <pageMargins left="0.75" right="0.75" top="1" bottom="1" header="0.5" footer="0.5"/>
  <pageSetup fitToHeight="0" fitToWidth="1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J3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32" customWidth="1" min="2" max="2"/>
    <col width="48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  <col width="22" customWidth="1" min="9" max="9"/>
    <col width="22" customWidth="1" min="10" max="10"/>
  </cols>
  <sheetData>
    <row r="1" ht="28" customHeight="1">
      <c r="A1" s="1" t="inlineStr">
        <is>
          <t>CEO / Investor Weekly Flash Report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</row>
    <row r="2" ht="28" customHeight="1">
      <c r="A2" s="2" t="n"/>
      <c r="B2" s="2" t="n"/>
      <c r="C2" s="2" t="n"/>
      <c r="D2" s="2" t="n"/>
      <c r="E2" s="2" t="n"/>
      <c r="F2" s="2" t="n"/>
      <c r="G2" s="2" t="n"/>
      <c r="H2" s="2" t="n"/>
      <c r="I2" s="2" t="n"/>
      <c r="J2" s="2" t="n"/>
    </row>
    <row r="3" ht="24" customHeight="1">
      <c r="A3" s="3" t="inlineStr">
        <is>
          <t>How to use this workbook and what each sheet is for.</t>
        </is>
      </c>
      <c r="B3" s="4" t="n"/>
      <c r="C3" s="4" t="n"/>
      <c r="D3" s="4" t="n"/>
      <c r="E3" s="4" t="n"/>
      <c r="F3" s="4" t="n"/>
      <c r="G3" s="4" t="n"/>
      <c r="H3" s="4" t="n"/>
      <c r="I3" s="4" t="n"/>
      <c r="J3" s="4" t="n"/>
    </row>
    <row r="4" ht="24" customHeight="1">
      <c r="A4" s="4" t="n"/>
      <c r="B4" s="4" t="n"/>
      <c r="C4" s="4" t="n"/>
      <c r="D4" s="4" t="n"/>
      <c r="E4" s="4" t="n"/>
      <c r="F4" s="4" t="n"/>
      <c r="G4" s="4" t="n"/>
      <c r="H4" s="4" t="n"/>
      <c r="I4" s="4" t="n"/>
      <c r="J4" s="4" t="n"/>
    </row>
    <row r="5"/>
    <row r="6">
      <c r="A6" s="10" t="inlineStr">
        <is>
          <t>Workbook purpose</t>
        </is>
      </c>
      <c r="B6" s="11" t="n"/>
      <c r="C6" s="11" t="n"/>
      <c r="D6" s="11" t="n"/>
      <c r="E6" s="11" t="n"/>
      <c r="F6" s="11" t="n"/>
      <c r="G6" s="11" t="n"/>
      <c r="H6" s="11" t="n"/>
      <c r="I6" s="11" t="n"/>
      <c r="J6" s="11" t="n"/>
    </row>
    <row r="7">
      <c r="A7" s="17" t="inlineStr">
        <is>
          <t>What changed this week, what is at risk, and what must management do next?</t>
        </is>
      </c>
      <c r="B7" s="18" t="n"/>
      <c r="C7" s="18" t="n"/>
      <c r="D7" s="18" t="n"/>
      <c r="E7" s="18" t="n"/>
      <c r="F7" s="18" t="n"/>
      <c r="G7" s="18" t="n"/>
      <c r="H7" s="18" t="n"/>
      <c r="I7" s="18" t="n"/>
      <c r="J7" s="18" t="n"/>
    </row>
    <row r="8">
      <c r="A8" s="18" t="n"/>
      <c r="B8" s="18" t="n"/>
      <c r="C8" s="18" t="n"/>
      <c r="D8" s="18" t="n"/>
      <c r="E8" s="18" t="n"/>
      <c r="F8" s="18" t="n"/>
      <c r="G8" s="18" t="n"/>
      <c r="H8" s="18" t="n"/>
      <c r="I8" s="18" t="n"/>
      <c r="J8" s="18" t="n"/>
    </row>
    <row r="9"/>
    <row r="10">
      <c r="A10" s="10" t="inlineStr">
        <is>
          <t>How to use</t>
        </is>
      </c>
      <c r="B10" s="11" t="n"/>
      <c r="C10" s="11" t="n"/>
      <c r="D10" s="11" t="n"/>
      <c r="E10" s="11" t="n"/>
      <c r="F10" s="11" t="n"/>
      <c r="G10" s="11" t="n"/>
      <c r="H10" s="11" t="n"/>
      <c r="I10" s="11" t="n"/>
      <c r="J10" s="11" t="n"/>
    </row>
    <row r="11">
      <c r="A11" s="13" t="inlineStr">
        <is>
          <t>1. Read README and Document_Control first so the purpose, owner, and version are clear.</t>
        </is>
      </c>
      <c r="B11" s="16" t="n"/>
      <c r="C11" s="16" t="n"/>
      <c r="D11" s="16" t="n"/>
      <c r="E11" s="16" t="n"/>
      <c r="F11" s="16" t="n"/>
      <c r="G11" s="16" t="n"/>
      <c r="H11" s="16" t="n"/>
      <c r="I11" s="16" t="n"/>
      <c r="J11" s="16" t="n"/>
    </row>
    <row r="12">
      <c r="A12" s="13" t="inlineStr">
        <is>
          <t>2. Update Assumptions before changing the operating data. Blue input cells are meant to be edited.</t>
        </is>
      </c>
      <c r="B12" s="16" t="n"/>
      <c r="C12" s="16" t="n"/>
      <c r="D12" s="16" t="n"/>
      <c r="E12" s="16" t="n"/>
      <c r="F12" s="16" t="n"/>
      <c r="G12" s="16" t="n"/>
      <c r="H12" s="16" t="n"/>
      <c r="I12" s="16" t="n"/>
      <c r="J12" s="16" t="n"/>
    </row>
    <row r="13">
      <c r="A13" s="13" t="inlineStr">
        <is>
          <t>3. Replace sample rows in Inputs with your own store, campaign, customer, or finance data.</t>
        </is>
      </c>
      <c r="B13" s="16" t="n"/>
      <c r="C13" s="16" t="n"/>
      <c r="D13" s="16" t="n"/>
      <c r="E13" s="16" t="n"/>
      <c r="F13" s="16" t="n"/>
      <c r="G13" s="16" t="n"/>
      <c r="H13" s="16" t="n"/>
      <c r="I13" s="16" t="n"/>
      <c r="J13" s="16" t="n"/>
    </row>
    <row r="14">
      <c r="A14" s="13" t="inlineStr">
        <is>
          <t>4. Use Calc and Dashboard for management review. Do not overwrite formula cells unless you are redesigning the model.</t>
        </is>
      </c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</row>
    <row r="15">
      <c r="A15" s="13" t="inlineStr">
        <is>
          <t>5. Review Checks before sharing the workbook with investors, auditors, franchisees, or senior management.</t>
        </is>
      </c>
      <c r="B15" s="16" t="n"/>
      <c r="C15" s="16" t="n"/>
      <c r="D15" s="16" t="n"/>
      <c r="E15" s="16" t="n"/>
      <c r="F15" s="16" t="n"/>
      <c r="G15" s="16" t="n"/>
      <c r="H15" s="16" t="n"/>
      <c r="I15" s="16" t="n"/>
      <c r="J15" s="16" t="n"/>
    </row>
    <row r="16">
      <c r="A16" s="13" t="inlineStr">
        <is>
          <t>6. Use Scenarios and Action_Plan to convert the numbers into a management decision.</t>
        </is>
      </c>
      <c r="B16" s="16" t="n"/>
      <c r="C16" s="16" t="n"/>
      <c r="D16" s="16" t="n"/>
      <c r="E16" s="16" t="n"/>
      <c r="F16" s="16" t="n"/>
      <c r="G16" s="16" t="n"/>
      <c r="H16" s="16" t="n"/>
      <c r="I16" s="16" t="n"/>
      <c r="J16" s="16" t="n"/>
    </row>
    <row r="17"/>
    <row r="18"/>
    <row r="19">
      <c r="A19" s="10" t="inlineStr">
        <is>
          <t>Workbook map</t>
        </is>
      </c>
      <c r="B19" s="11" t="n"/>
      <c r="C19" s="11" t="n"/>
      <c r="D19" s="11" t="n"/>
      <c r="E19" s="11" t="n"/>
      <c r="F19" s="11" t="n"/>
      <c r="G19" s="11" t="n"/>
      <c r="H19" s="11" t="n"/>
      <c r="I19" s="11" t="n"/>
      <c r="J19" s="11" t="n"/>
    </row>
    <row r="20">
      <c r="A20" s="19" t="inlineStr">
        <is>
          <t>Sheet</t>
        </is>
      </c>
      <c r="B20" s="19" t="inlineStr">
        <is>
          <t>Purpose</t>
        </is>
      </c>
      <c r="C20" s="20" t="n"/>
      <c r="D20" s="20" t="n"/>
      <c r="E20" s="20" t="n"/>
      <c r="F20" s="20" t="n"/>
      <c r="G20" s="20" t="n"/>
      <c r="H20" s="20" t="n"/>
      <c r="I20" s="20" t="n"/>
      <c r="J20" s="20" t="n"/>
    </row>
    <row r="21">
      <c r="A21" s="13" t="inlineStr">
        <is>
          <t>Document_Control</t>
        </is>
      </c>
      <c r="B21" s="13" t="inlineStr">
        <is>
          <t>Version, owner, review status, and change log.</t>
        </is>
      </c>
      <c r="C21" s="16" t="n"/>
      <c r="D21" s="16" t="n"/>
      <c r="E21" s="16" t="n"/>
      <c r="F21" s="16" t="n"/>
      <c r="G21" s="16" t="n"/>
      <c r="H21" s="16" t="n"/>
      <c r="I21" s="16" t="n"/>
      <c r="J21" s="16" t="n"/>
    </row>
    <row r="22">
      <c r="A22" s="13" t="inlineStr">
        <is>
          <t>Assumptions</t>
        </is>
      </c>
      <c r="B22" s="13" t="inlineStr">
        <is>
          <t>Editable model assumptions, thresholds, and source notes.</t>
        </is>
      </c>
      <c r="C22" s="16" t="n"/>
      <c r="D22" s="16" t="n"/>
      <c r="E22" s="16" t="n"/>
      <c r="F22" s="16" t="n"/>
      <c r="G22" s="16" t="n"/>
      <c r="H22" s="16" t="n"/>
      <c r="I22" s="16" t="n"/>
      <c r="J22" s="16" t="n"/>
    </row>
    <row r="23">
      <c r="A23" s="13" t="inlineStr">
        <is>
          <t>Inputs</t>
        </is>
      </c>
      <c r="B23" s="13" t="inlineStr">
        <is>
          <t>Primary user-editable operating table with sample rows.</t>
        </is>
      </c>
      <c r="C23" s="16" t="n"/>
      <c r="D23" s="16" t="n"/>
      <c r="E23" s="16" t="n"/>
      <c r="F23" s="16" t="n"/>
      <c r="G23" s="16" t="n"/>
      <c r="H23" s="16" t="n"/>
      <c r="I23" s="16" t="n"/>
      <c r="J23" s="16" t="n"/>
    </row>
    <row r="24">
      <c r="A24" s="13" t="inlineStr">
        <is>
          <t>Calc</t>
        </is>
      </c>
      <c r="B24" s="13" t="inlineStr">
        <is>
          <t>Formula-led monthly summary and decision signals.</t>
        </is>
      </c>
      <c r="C24" s="16" t="n"/>
      <c r="D24" s="16" t="n"/>
      <c r="E24" s="16" t="n"/>
      <c r="F24" s="16" t="n"/>
      <c r="G24" s="16" t="n"/>
      <c r="H24" s="16" t="n"/>
      <c r="I24" s="16" t="n"/>
      <c r="J24" s="16" t="n"/>
    </row>
    <row r="25">
      <c r="A25" s="13" t="inlineStr">
        <is>
          <t>Dashboard</t>
        </is>
      </c>
      <c r="B25" s="13" t="inlineStr">
        <is>
          <t>Board-style summary with KPI cards and chart.</t>
        </is>
      </c>
      <c r="C25" s="16" t="n"/>
      <c r="D25" s="16" t="n"/>
      <c r="E25" s="16" t="n"/>
      <c r="F25" s="16" t="n"/>
      <c r="G25" s="16" t="n"/>
      <c r="H25" s="16" t="n"/>
      <c r="I25" s="16" t="n"/>
      <c r="J25" s="16" t="n"/>
    </row>
    <row r="26">
      <c r="A26" s="13" t="inlineStr">
        <is>
          <t>Checks</t>
        </is>
      </c>
      <c r="B26" s="13" t="inlineStr">
        <is>
          <t>Audit checks for missing inputs, overspend, low ROI, duplicate records, and open risks.</t>
        </is>
      </c>
      <c r="C26" s="16" t="n"/>
      <c r="D26" s="16" t="n"/>
      <c r="E26" s="16" t="n"/>
      <c r="F26" s="16" t="n"/>
      <c r="G26" s="16" t="n"/>
      <c r="H26" s="16" t="n"/>
      <c r="I26" s="16" t="n"/>
      <c r="J26" s="16" t="n"/>
    </row>
    <row r="27">
      <c r="A27" s="13" t="inlineStr">
        <is>
          <t>Definitions</t>
        </is>
      </c>
      <c r="B27" s="13" t="inlineStr">
        <is>
          <t>KPI glossary and source library.</t>
        </is>
      </c>
      <c r="C27" s="16" t="n"/>
      <c r="D27" s="16" t="n"/>
      <c r="E27" s="16" t="n"/>
      <c r="F27" s="16" t="n"/>
      <c r="G27" s="16" t="n"/>
      <c r="H27" s="16" t="n"/>
      <c r="I27" s="16" t="n"/>
      <c r="J27" s="16" t="n"/>
    </row>
    <row r="28">
      <c r="A28" s="13" t="inlineStr">
        <is>
          <t>Scenarios</t>
        </is>
      </c>
      <c r="B28" s="13" t="inlineStr">
        <is>
          <t>Base, Conservative, and Aggressive case view.</t>
        </is>
      </c>
      <c r="C28" s="16" t="n"/>
      <c r="D28" s="16" t="n"/>
      <c r="E28" s="16" t="n"/>
      <c r="F28" s="16" t="n"/>
      <c r="G28" s="16" t="n"/>
      <c r="H28" s="16" t="n"/>
      <c r="I28" s="16" t="n"/>
      <c r="J28" s="16" t="n"/>
    </row>
    <row r="29">
      <c r="A29" s="13" t="inlineStr">
        <is>
          <t>Action_Plan</t>
        </is>
      </c>
      <c r="B29" s="13" t="inlineStr">
        <is>
          <t>Management actions, owners, priorities, and due dates.</t>
        </is>
      </c>
      <c r="C29" s="16" t="n"/>
      <c r="D29" s="16" t="n"/>
      <c r="E29" s="16" t="n"/>
      <c r="F29" s="16" t="n"/>
      <c r="G29" s="16" t="n"/>
      <c r="H29" s="16" t="n"/>
      <c r="I29" s="16" t="n"/>
      <c r="J29" s="16" t="n"/>
    </row>
    <row r="30"/>
    <row r="31">
      <c r="A31" s="10" t="inlineStr">
        <is>
          <t>Color legend</t>
        </is>
      </c>
      <c r="B31" s="11" t="n"/>
      <c r="C31" s="11" t="n"/>
      <c r="D31" s="11" t="n"/>
      <c r="E31" s="11" t="n"/>
      <c r="F31" s="11" t="n"/>
      <c r="G31" s="11" t="n"/>
      <c r="H31" s="11" t="n"/>
      <c r="I31" s="11" t="n"/>
      <c r="J31" s="11" t="n"/>
    </row>
    <row r="32">
      <c r="A32" s="21" t="inlineStr">
        <is>
          <t>Blue fill / blue font</t>
        </is>
      </c>
      <c r="B32" s="13" t="inlineStr">
        <is>
          <t>User input or assumption cell.</t>
        </is>
      </c>
      <c r="C32" s="16" t="n"/>
      <c r="D32" s="16" t="n"/>
      <c r="E32" s="16" t="n"/>
      <c r="F32" s="16" t="n"/>
      <c r="G32" s="16" t="n"/>
      <c r="H32" s="16" t="n"/>
      <c r="I32" s="16" t="n"/>
      <c r="J32" s="16" t="n"/>
    </row>
    <row r="33">
      <c r="A33" s="22" t="inlineStr">
        <is>
          <t>White / black font</t>
        </is>
      </c>
      <c r="B33" s="13" t="inlineStr">
        <is>
          <t>Formula output or calculated result.</t>
        </is>
      </c>
      <c r="C33" s="16" t="n"/>
      <c r="D33" s="16" t="n"/>
      <c r="E33" s="16" t="n"/>
      <c r="F33" s="16" t="n"/>
      <c r="G33" s="16" t="n"/>
      <c r="H33" s="16" t="n"/>
      <c r="I33" s="16" t="n"/>
      <c r="J33" s="16" t="n"/>
    </row>
    <row r="34">
      <c r="A34" s="23" t="inlineStr">
        <is>
          <t>Green fill</t>
        </is>
      </c>
      <c r="B34" s="13" t="inlineStr">
        <is>
          <t>Internal workbook link or dashboard/status reference.</t>
        </is>
      </c>
      <c r="C34" s="16" t="n"/>
      <c r="D34" s="16" t="n"/>
      <c r="E34" s="16" t="n"/>
      <c r="F34" s="16" t="n"/>
      <c r="G34" s="16" t="n"/>
      <c r="H34" s="16" t="n"/>
      <c r="I34" s="16" t="n"/>
      <c r="J34" s="16" t="n"/>
    </row>
    <row r="35">
      <c r="A35" s="24" t="inlineStr">
        <is>
          <t>Amber / red conditional fill</t>
        </is>
      </c>
      <c r="B35" s="13" t="inlineStr">
        <is>
          <t>Review required, variance, risk, or failed check.</t>
        </is>
      </c>
      <c r="C35" s="16" t="n"/>
      <c r="D35" s="16" t="n"/>
      <c r="E35" s="16" t="n"/>
      <c r="F35" s="16" t="n"/>
      <c r="G35" s="16" t="n"/>
      <c r="H35" s="16" t="n"/>
      <c r="I35" s="16" t="n"/>
      <c r="J35" s="16" t="n"/>
    </row>
  </sheetData>
  <mergeCells count="26">
    <mergeCell ref="A1:J2"/>
    <mergeCell ref="A14:J14"/>
    <mergeCell ref="B23:J23"/>
    <mergeCell ref="A7:J8"/>
    <mergeCell ref="A10:J10"/>
    <mergeCell ref="A19:J19"/>
    <mergeCell ref="A13:J13"/>
    <mergeCell ref="B29:J29"/>
    <mergeCell ref="A31:J31"/>
    <mergeCell ref="B34:J34"/>
    <mergeCell ref="B28:J28"/>
    <mergeCell ref="A3:J4"/>
    <mergeCell ref="A15:J15"/>
    <mergeCell ref="B24:J24"/>
    <mergeCell ref="A11:J11"/>
    <mergeCell ref="B33:J33"/>
    <mergeCell ref="A6:J6"/>
    <mergeCell ref="B32:J32"/>
    <mergeCell ref="B26:J26"/>
    <mergeCell ref="B35:J35"/>
    <mergeCell ref="A16:J16"/>
    <mergeCell ref="B25:J25"/>
    <mergeCell ref="B22:J22"/>
    <mergeCell ref="A12:J12"/>
    <mergeCell ref="B27:J27"/>
    <mergeCell ref="B21:J21"/>
  </mergeCells>
  <pageMargins left="0.75" right="0.75" top="1" bottom="1" header="0.5" footer="0.5"/>
  <pageSetup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H18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4" customWidth="1" min="1" max="1"/>
    <col width="34" customWidth="1" min="2" max="2"/>
    <col width="24" customWidth="1" min="3" max="3"/>
    <col width="28" customWidth="1" min="4" max="4"/>
    <col width="28" customWidth="1" min="5" max="5"/>
    <col width="28" customWidth="1" min="6" max="6"/>
    <col width="24" customWidth="1" min="7" max="7"/>
    <col width="36" customWidth="1" min="8" max="8"/>
  </cols>
  <sheetData>
    <row r="1" ht="28" customHeight="1">
      <c r="A1" s="1" t="inlineStr">
        <is>
          <t>Document Control</t>
        </is>
      </c>
      <c r="B1" s="2" t="n"/>
      <c r="C1" s="2" t="n"/>
      <c r="D1" s="2" t="n"/>
      <c r="E1" s="2" t="n"/>
      <c r="F1" s="2" t="n"/>
      <c r="G1" s="2" t="n"/>
      <c r="H1" s="2" t="n"/>
    </row>
    <row r="2" ht="28" customHeight="1">
      <c r="A2" s="2" t="n"/>
      <c r="B2" s="2" t="n"/>
      <c r="C2" s="2" t="n"/>
      <c r="D2" s="2" t="n"/>
      <c r="E2" s="2" t="n"/>
      <c r="F2" s="2" t="n"/>
      <c r="G2" s="2" t="n"/>
      <c r="H2" s="2" t="n"/>
    </row>
    <row r="3" ht="24" customHeight="1">
      <c r="A3" s="3" t="inlineStr">
        <is>
          <t>Ownership, version control, review status, and change log.</t>
        </is>
      </c>
      <c r="B3" s="4" t="n"/>
      <c r="C3" s="4" t="n"/>
      <c r="D3" s="4" t="n"/>
      <c r="E3" s="4" t="n"/>
      <c r="F3" s="4" t="n"/>
      <c r="G3" s="4" t="n"/>
      <c r="H3" s="4" t="n"/>
    </row>
    <row r="4" ht="24" customHeight="1">
      <c r="A4" s="4" t="n"/>
      <c r="B4" s="4" t="n"/>
      <c r="C4" s="4" t="n"/>
      <c r="D4" s="4" t="n"/>
      <c r="E4" s="4" t="n"/>
      <c r="F4" s="4" t="n"/>
      <c r="G4" s="4" t="n"/>
      <c r="H4" s="4" t="n"/>
    </row>
    <row r="5"/>
    <row r="6">
      <c r="A6" s="10" t="inlineStr">
        <is>
          <t>Control summary</t>
        </is>
      </c>
      <c r="B6" s="11" t="n"/>
      <c r="C6" s="11" t="n"/>
      <c r="D6" s="11" t="n"/>
      <c r="E6" s="11" t="n"/>
      <c r="F6" s="11" t="n"/>
      <c r="G6" s="11" t="n"/>
      <c r="H6" s="11" t="n"/>
    </row>
    <row r="7">
      <c r="A7" s="25" t="inlineStr">
        <is>
          <t>Workbook</t>
        </is>
      </c>
      <c r="B7" s="26" t="inlineStr">
        <is>
          <t>CEO / Investor Weekly Flash Report</t>
        </is>
      </c>
      <c r="C7" s="25" t="inlineStr">
        <is>
          <t>Filename</t>
        </is>
      </c>
      <c r="D7" s="26" t="inlineStr">
        <is>
          <t>weekly-flash-report-template.xlsx</t>
        </is>
      </c>
      <c r="E7" s="27" t="n"/>
      <c r="F7" s="28" t="n"/>
      <c r="G7" s="27" t="n"/>
      <c r="H7" s="28" t="n"/>
    </row>
    <row r="8">
      <c r="A8" s="25" t="inlineStr">
        <is>
          <t>Version</t>
        </is>
      </c>
      <c r="B8" s="26" t="inlineStr">
        <is>
          <t>v2.0</t>
        </is>
      </c>
      <c r="C8" s="25" t="inlineStr">
        <is>
          <t>Prepared by</t>
        </is>
      </c>
      <c r="D8" s="26" t="inlineStr">
        <is>
          <t>Ashmo.io</t>
        </is>
      </c>
      <c r="E8" s="27" t="n"/>
      <c r="F8" s="28" t="n"/>
      <c r="G8" s="27" t="n"/>
      <c r="H8" s="28" t="n"/>
    </row>
    <row r="9">
      <c r="A9" s="25" t="inlineStr">
        <is>
          <t>Template date</t>
        </is>
      </c>
      <c r="B9" s="26" t="inlineStr">
        <is>
          <t>14-May-2026</t>
        </is>
      </c>
      <c r="C9" s="25" t="inlineStr">
        <is>
          <t>Review status</t>
        </is>
      </c>
      <c r="D9" s="26" t="inlineStr">
        <is>
          <t>Issued for user customization</t>
        </is>
      </c>
      <c r="E9" s="27" t="n"/>
      <c r="F9" s="28" t="n"/>
      <c r="G9" s="27" t="n"/>
      <c r="H9" s="28" t="n"/>
    </row>
    <row r="10">
      <c r="A10" s="25" t="inlineStr">
        <is>
          <t>Model owner</t>
        </is>
      </c>
      <c r="B10" s="26" t="inlineStr">
        <is>
          <t>User to assign</t>
        </is>
      </c>
      <c r="C10" s="25" t="inlineStr">
        <is>
          <t>Audience</t>
        </is>
      </c>
      <c r="D10" s="26" t="inlineStr">
        <is>
          <t>CEOs, investors, founders, finance leads, and operators.</t>
        </is>
      </c>
      <c r="E10" s="27" t="n"/>
      <c r="F10" s="28" t="n"/>
      <c r="G10" s="27" t="n"/>
      <c r="H10" s="28" t="n"/>
    </row>
    <row r="11">
      <c r="A11" s="25" t="inlineStr">
        <is>
          <t>Primary question</t>
        </is>
      </c>
      <c r="B11" s="26" t="inlineStr">
        <is>
          <t>What changed this week, what is at risk, and what must management do next?</t>
        </is>
      </c>
      <c r="C11" s="25" t="inlineStr">
        <is>
          <t>Currency</t>
        </is>
      </c>
      <c r="D11" s="26" t="inlineStr">
        <is>
          <t>AED unless changed in Assumptions</t>
        </is>
      </c>
      <c r="E11" s="27" t="n"/>
      <c r="F11" s="28" t="n"/>
      <c r="G11" s="27" t="n"/>
      <c r="H11" s="28" t="n"/>
    </row>
    <row r="12"/>
    <row r="13"/>
    <row r="14">
      <c r="A14" s="10" t="inlineStr">
        <is>
          <t>Change log</t>
        </is>
      </c>
      <c r="B14" s="11" t="n"/>
      <c r="C14" s="11" t="n"/>
      <c r="D14" s="11" t="n"/>
      <c r="E14" s="11" t="n"/>
      <c r="F14" s="11" t="n"/>
      <c r="G14" s="11" t="n"/>
      <c r="H14" s="11" t="n"/>
    </row>
    <row r="15">
      <c r="A15" s="12" t="inlineStr">
        <is>
          <t>Date</t>
        </is>
      </c>
      <c r="B15" s="12" t="inlineStr">
        <is>
          <t>Version</t>
        </is>
      </c>
      <c r="C15" s="12" t="inlineStr">
        <is>
          <t>Changed by</t>
        </is>
      </c>
      <c r="D15" s="12" t="inlineStr">
        <is>
          <t>Change</t>
        </is>
      </c>
      <c r="E15" s="12" t="inlineStr">
        <is>
          <t>Reason</t>
        </is>
      </c>
      <c r="F15" s="12" t="inlineStr">
        <is>
          <t>Reviewer</t>
        </is>
      </c>
      <c r="G15" s="12" t="inlineStr">
        <is>
          <t>Status</t>
        </is>
      </c>
      <c r="H15" s="12" t="inlineStr">
        <is>
          <t>Notes</t>
        </is>
      </c>
    </row>
    <row r="16">
      <c r="A16" s="13" t="inlineStr">
        <is>
          <t>14-May-2026</t>
        </is>
      </c>
      <c r="B16" s="13" t="inlineStr">
        <is>
          <t>v2.0</t>
        </is>
      </c>
      <c r="C16" s="13" t="inlineStr">
        <is>
          <t>Ashmo.io</t>
        </is>
      </c>
      <c r="D16" s="13" t="inlineStr">
        <is>
          <t>Premium rebuild</t>
        </is>
      </c>
      <c r="E16" s="13" t="inlineStr">
        <is>
          <t>Investor/audit-ready framework upgrade</t>
        </is>
      </c>
      <c r="F16" s="13" t="inlineStr">
        <is>
          <t>User</t>
        </is>
      </c>
      <c r="G16" s="13" t="inlineStr">
        <is>
          <t>Open</t>
        </is>
      </c>
      <c r="H16" s="13" t="inlineStr">
        <is>
          <t>Replace sample data before live use.</t>
        </is>
      </c>
    </row>
    <row r="17">
      <c r="A17" s="13" t="inlineStr"/>
      <c r="B17" s="13" t="inlineStr"/>
      <c r="C17" s="13" t="inlineStr"/>
      <c r="D17" s="13" t="inlineStr"/>
      <c r="E17" s="13" t="inlineStr"/>
      <c r="F17" s="13" t="inlineStr"/>
      <c r="G17" s="13" t="inlineStr"/>
      <c r="H17" s="13" t="inlineStr"/>
    </row>
    <row r="18">
      <c r="A18" s="13" t="inlineStr"/>
      <c r="B18" s="13" t="inlineStr"/>
      <c r="C18" s="13" t="inlineStr"/>
      <c r="D18" s="13" t="inlineStr"/>
      <c r="E18" s="13" t="inlineStr"/>
      <c r="F18" s="13" t="inlineStr"/>
      <c r="G18" s="13" t="inlineStr"/>
      <c r="H18" s="13" t="inlineStr"/>
    </row>
  </sheetData>
  <mergeCells count="4">
    <mergeCell ref="A1:H2"/>
    <mergeCell ref="A14:H14"/>
    <mergeCell ref="A6:H6"/>
    <mergeCell ref="A3:H4"/>
  </mergeCells>
  <pageMargins left="0.75" right="0.75" top="1" bottom="1" header="0.5" footer="0.5"/>
  <pageSetup fitToHeight="0" fitToWidth="1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H18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4" customWidth="1" min="1" max="1"/>
    <col width="16" customWidth="1" min="2" max="2"/>
    <col width="16" customWidth="1" min="3" max="3"/>
    <col width="42" customWidth="1" min="4" max="4"/>
    <col width="34" customWidth="1" min="5" max="5"/>
    <col width="20" customWidth="1" min="6" max="6"/>
    <col width="18" customWidth="1" min="7" max="7"/>
    <col width="18" customWidth="1" min="8" max="8"/>
  </cols>
  <sheetData>
    <row r="1" ht="28" customHeight="1">
      <c r="A1" s="1" t="inlineStr">
        <is>
          <t>Assumptions</t>
        </is>
      </c>
      <c r="B1" s="2" t="n"/>
      <c r="C1" s="2" t="n"/>
      <c r="D1" s="2" t="n"/>
      <c r="E1" s="2" t="n"/>
      <c r="F1" s="2" t="n"/>
      <c r="G1" s="2" t="n"/>
      <c r="H1" s="2" t="n"/>
    </row>
    <row r="2" ht="28" customHeight="1">
      <c r="A2" s="2" t="n"/>
      <c r="B2" s="2" t="n"/>
      <c r="C2" s="2" t="n"/>
      <c r="D2" s="2" t="n"/>
      <c r="E2" s="2" t="n"/>
      <c r="F2" s="2" t="n"/>
      <c r="G2" s="2" t="n"/>
      <c r="H2" s="2" t="n"/>
    </row>
    <row r="3" ht="24" customHeight="1">
      <c r="A3" s="3" t="inlineStr">
        <is>
          <t>Editable assumptions, review thresholds, and source notes.</t>
        </is>
      </c>
      <c r="B3" s="4" t="n"/>
      <c r="C3" s="4" t="n"/>
      <c r="D3" s="4" t="n"/>
      <c r="E3" s="4" t="n"/>
      <c r="F3" s="4" t="n"/>
      <c r="G3" s="4" t="n"/>
      <c r="H3" s="4" t="n"/>
    </row>
    <row r="4" ht="24" customHeight="1">
      <c r="A4" s="4" t="n"/>
      <c r="B4" s="4" t="n"/>
      <c r="C4" s="4" t="n"/>
      <c r="D4" s="4" t="n"/>
      <c r="E4" s="4" t="n"/>
      <c r="F4" s="4" t="n"/>
      <c r="G4" s="4" t="n"/>
      <c r="H4" s="4" t="n"/>
    </row>
    <row r="5"/>
    <row r="6">
      <c r="A6" s="10" t="inlineStr">
        <is>
          <t>Core assumptions and thresholds</t>
        </is>
      </c>
      <c r="B6" s="11" t="n"/>
      <c r="C6" s="11" t="n"/>
      <c r="D6" s="11" t="n"/>
      <c r="E6" s="11" t="n"/>
      <c r="F6" s="11" t="n"/>
      <c r="G6" s="11" t="n"/>
      <c r="H6" s="11" t="n"/>
    </row>
    <row r="7">
      <c r="A7" s="12" t="inlineStr">
        <is>
          <t>Assumption</t>
        </is>
      </c>
      <c r="B7" s="12" t="inlineStr">
        <is>
          <t>Value</t>
        </is>
      </c>
      <c r="C7" s="12" t="inlineStr">
        <is>
          <t>Unit</t>
        </is>
      </c>
      <c r="D7" s="12" t="inlineStr">
        <is>
          <t>Source / Basis</t>
        </is>
      </c>
      <c r="E7" s="12" t="inlineStr">
        <is>
          <t>Impact on model</t>
        </is>
      </c>
      <c r="F7" s="12" t="inlineStr">
        <is>
          <t>Owner</t>
        </is>
      </c>
      <c r="G7" s="12" t="inlineStr">
        <is>
          <t>Last reviewed</t>
        </is>
      </c>
      <c r="H7" s="12" t="inlineStr">
        <is>
          <t>Notes</t>
        </is>
      </c>
    </row>
    <row r="8">
      <c r="A8" s="13" t="inlineStr">
        <is>
          <t>Currency</t>
        </is>
      </c>
      <c r="B8" s="26" t="inlineStr">
        <is>
          <t>AED</t>
        </is>
      </c>
      <c r="C8" s="13" t="inlineStr">
        <is>
          <t>text</t>
        </is>
      </c>
      <c r="D8" s="13" t="inlineStr">
        <is>
          <t>Default workbook convention</t>
        </is>
      </c>
      <c r="E8" s="13" t="inlineStr">
        <is>
          <t>All financial values use AED unless changed</t>
        </is>
      </c>
      <c r="F8" s="13" t="inlineStr">
        <is>
          <t>Finance Lead</t>
        </is>
      </c>
      <c r="G8" s="13" t="inlineStr">
        <is>
          <t>14-May-2026</t>
        </is>
      </c>
      <c r="H8" s="16" t="n"/>
    </row>
    <row r="9">
      <c r="A9" s="13" t="inlineStr">
        <is>
          <t>Reporting period</t>
        </is>
      </c>
      <c r="B9" s="26" t="inlineStr">
        <is>
          <t>Monthly</t>
        </is>
      </c>
      <c r="C9" s="13" t="inlineStr">
        <is>
          <t>text</t>
        </is>
      </c>
      <c r="D9" s="13" t="inlineStr">
        <is>
          <t>Workbook standard</t>
        </is>
      </c>
      <c r="E9" s="13" t="inlineStr">
        <is>
          <t>Calc and dashboard summarize by month</t>
        </is>
      </c>
      <c r="F9" s="13" t="inlineStr">
        <is>
          <t>Finance Lead</t>
        </is>
      </c>
      <c r="G9" s="13" t="inlineStr">
        <is>
          <t>14-May-2026</t>
        </is>
      </c>
      <c r="H9" s="16" t="n"/>
    </row>
    <row r="10">
      <c r="A10" s="13" t="inlineStr">
        <is>
          <t>Gross margin / contribution margin %</t>
        </is>
      </c>
      <c r="B10" s="29" t="n">
        <v>0.62</v>
      </c>
      <c r="C10" s="13" t="inlineStr">
        <is>
          <t>%</t>
        </is>
      </c>
      <c r="D10" s="13" t="inlineStr">
        <is>
          <t>User to replace with actual margin</t>
        </is>
      </c>
      <c r="E10" s="13" t="inlineStr">
        <is>
          <t>Used in ROI and contribution formulas</t>
        </is>
      </c>
      <c r="F10" s="13" t="inlineStr">
        <is>
          <t>Finance Lead</t>
        </is>
      </c>
      <c r="G10" s="13" t="inlineStr">
        <is>
          <t>14-May-2026</t>
        </is>
      </c>
      <c r="H10" s="16" t="n"/>
    </row>
    <row r="11">
      <c r="A11" s="13" t="inlineStr">
        <is>
          <t>Material variance threshold</t>
        </is>
      </c>
      <c r="B11" s="29" t="n">
        <v>0.1</v>
      </c>
      <c r="C11" s="13" t="inlineStr">
        <is>
          <t>%</t>
        </is>
      </c>
      <c r="D11" s="13" t="inlineStr">
        <is>
          <t>Management review policy</t>
        </is>
      </c>
      <c r="E11" s="13" t="inlineStr">
        <is>
          <t>Flags overspend or underperformance</t>
        </is>
      </c>
      <c r="F11" s="13" t="inlineStr">
        <is>
          <t>Finance Lead</t>
        </is>
      </c>
      <c r="G11" s="13" t="inlineStr">
        <is>
          <t>14-May-2026</t>
        </is>
      </c>
      <c r="H11" s="16" t="n"/>
    </row>
    <row r="12">
      <c r="A12" s="13" t="inlineStr">
        <is>
          <t>Minimum ROI / health threshold</t>
        </is>
      </c>
      <c r="B12" s="29" t="n">
        <v>0.18</v>
      </c>
      <c r="C12" s="13" t="inlineStr">
        <is>
          <t>%</t>
        </is>
      </c>
      <c r="D12" s="13" t="inlineStr">
        <is>
          <t>Management hurdle</t>
        </is>
      </c>
      <c r="E12" s="13" t="inlineStr">
        <is>
          <t>Flags low-return activity</t>
        </is>
      </c>
      <c r="F12" s="13" t="inlineStr">
        <is>
          <t>Finance Lead</t>
        </is>
      </c>
      <c r="G12" s="13" t="inlineStr">
        <is>
          <t>14-May-2026</t>
        </is>
      </c>
      <c r="H12" s="16" t="n"/>
    </row>
    <row r="13">
      <c r="A13" s="13" t="inlineStr">
        <is>
          <t>Target readiness / compliance score</t>
        </is>
      </c>
      <c r="B13" s="29" t="n">
        <v>0.85</v>
      </c>
      <c r="C13" s="13" t="inlineStr">
        <is>
          <t>%</t>
        </is>
      </c>
      <c r="D13" s="13" t="inlineStr">
        <is>
          <t>Operator target</t>
        </is>
      </c>
      <c r="E13" s="13" t="inlineStr">
        <is>
          <t>Flags readiness and quality gaps</t>
        </is>
      </c>
      <c r="F13" s="13" t="inlineStr">
        <is>
          <t>Operations Lead</t>
        </is>
      </c>
      <c r="G13" s="13" t="inlineStr">
        <is>
          <t>14-May-2026</t>
        </is>
      </c>
      <c r="H13" s="16" t="n"/>
    </row>
    <row r="14">
      <c r="A14" s="13" t="inlineStr">
        <is>
          <t>Default review cadence</t>
        </is>
      </c>
      <c r="B14" s="26" t="inlineStr">
        <is>
          <t>Monthly</t>
        </is>
      </c>
      <c r="C14" s="13" t="inlineStr">
        <is>
          <t>text</t>
        </is>
      </c>
      <c r="D14" s="13" t="inlineStr">
        <is>
          <t>Management rhythm</t>
        </is>
      </c>
      <c r="E14" s="13" t="inlineStr">
        <is>
          <t>Sets operating review timing</t>
        </is>
      </c>
      <c r="F14" s="13" t="inlineStr">
        <is>
          <t>Founder</t>
        </is>
      </c>
      <c r="G14" s="13" t="inlineStr">
        <is>
          <t>14-May-2026</t>
        </is>
      </c>
      <c r="H14" s="16" t="n"/>
    </row>
    <row r="15">
      <c r="A15" s="13" t="inlineStr">
        <is>
          <t>Weekly sales materiality</t>
        </is>
      </c>
      <c r="B15" s="29" t="n">
        <v>0.08</v>
      </c>
      <c r="C15" s="13" t="inlineStr">
        <is>
          <t>% variance</t>
        </is>
      </c>
      <c r="D15" s="13" t="inlineStr">
        <is>
          <t>Management rule</t>
        </is>
      </c>
      <c r="E15" s="13" t="inlineStr">
        <is>
          <t>Requires commentary</t>
        </is>
      </c>
      <c r="F15" s="13" t="inlineStr">
        <is>
          <t>Finance Lead</t>
        </is>
      </c>
      <c r="G15" s="13" t="inlineStr">
        <is>
          <t>14-May-2026</t>
        </is>
      </c>
      <c r="H15" s="16" t="n"/>
    </row>
    <row r="16">
      <c r="A16" s="13" t="inlineStr">
        <is>
          <t>Prime cost warning</t>
        </is>
      </c>
      <c r="B16" s="29" t="n">
        <v>0.65</v>
      </c>
      <c r="C16" s="13" t="inlineStr">
        <is>
          <t>% of sales</t>
        </is>
      </c>
      <c r="D16" s="13" t="inlineStr">
        <is>
          <t>Restaurant finance rule</t>
        </is>
      </c>
      <c r="E16" s="13" t="inlineStr">
        <is>
          <t>Flags margin risk</t>
        </is>
      </c>
      <c r="F16" s="13" t="inlineStr">
        <is>
          <t>Finance Lead</t>
        </is>
      </c>
      <c r="G16" s="13" t="inlineStr">
        <is>
          <t>14-May-2026</t>
        </is>
      </c>
      <c r="H16" s="16" t="n"/>
    </row>
    <row r="17">
      <c r="A17" s="13" t="inlineStr">
        <is>
          <t>Cash watch threshold</t>
        </is>
      </c>
      <c r="B17" s="26" t="n">
        <v>2</v>
      </c>
      <c r="C17" s="13" t="inlineStr">
        <is>
          <t>weeks cover</t>
        </is>
      </c>
      <c r="D17" s="13" t="inlineStr">
        <is>
          <t>Treasury guardrail</t>
        </is>
      </c>
      <c r="E17" s="13" t="inlineStr">
        <is>
          <t>Flags funding pressure</t>
        </is>
      </c>
      <c r="F17" s="13" t="inlineStr">
        <is>
          <t>Founder</t>
        </is>
      </c>
      <c r="G17" s="13" t="inlineStr">
        <is>
          <t>14-May-2026</t>
        </is>
      </c>
      <c r="H17" s="16" t="n"/>
    </row>
    <row r="18">
      <c r="A18" s="13" t="inlineStr">
        <is>
          <t>Action owner SLA</t>
        </is>
      </c>
      <c r="B18" s="26" t="n">
        <v>7</v>
      </c>
      <c r="C18" s="13" t="inlineStr">
        <is>
          <t>days</t>
        </is>
      </c>
      <c r="D18" s="13" t="inlineStr">
        <is>
          <t>Management cadence</t>
        </is>
      </c>
      <c r="E18" s="13" t="inlineStr">
        <is>
          <t>Keeps review actionable</t>
        </is>
      </c>
      <c r="F18" s="13" t="inlineStr">
        <is>
          <t>Operations Lead</t>
        </is>
      </c>
      <c r="G18" s="13" t="inlineStr">
        <is>
          <t>14-May-2026</t>
        </is>
      </c>
      <c r="H18" s="16" t="n"/>
    </row>
  </sheetData>
  <mergeCells count="3">
    <mergeCell ref="A1:H2"/>
    <mergeCell ref="A6:H6"/>
    <mergeCell ref="A3:H4"/>
  </mergeCells>
  <pageMargins left="0.75" right="0.75" top="1" bottom="1" header="0.5" footer="0.5"/>
  <pageSetup fitToHeight="0" fitToWidth="1"/>
  <legacyDrawing xmlns:r="http://schemas.openxmlformats.org/officeDocument/2006/relationships" r:id="anysvml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W57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4" customWidth="1" min="1" max="1"/>
    <col width="10" customWidth="1" min="2" max="2"/>
    <col width="24" customWidth="1" min="3" max="3"/>
    <col width="30" customWidth="1" min="4" max="4"/>
    <col width="18" customWidth="1" min="5" max="5"/>
    <col width="18" customWidth="1" min="6" max="6"/>
    <col width="16" customWidth="1" min="7" max="7"/>
    <col width="16" customWidth="1" min="8" max="8"/>
    <col width="18" customWidth="1" min="9" max="9"/>
    <col width="18" customWidth="1" min="10" max="10"/>
    <col width="16" customWidth="1" min="11" max="11"/>
    <col width="16" customWidth="1" min="12" max="12"/>
    <col width="16" customWidth="1" min="13" max="13"/>
    <col width="16" customWidth="1" min="14" max="14"/>
    <col width="16" customWidth="1" min="15" max="15"/>
    <col width="16" customWidth="1" min="16" max="16"/>
    <col width="15" customWidth="1" min="17" max="17"/>
    <col width="12" customWidth="1" min="18" max="18"/>
    <col width="34" customWidth="1" min="19" max="19"/>
    <col width="16" customWidth="1" min="20" max="20"/>
    <col width="14" customWidth="1" min="21" max="21"/>
    <col width="16" customWidth="1" min="22" max="22"/>
    <col width="14" customWidth="1" min="23" max="23"/>
  </cols>
  <sheetData>
    <row r="1" ht="28" customHeight="1">
      <c r="A1" s="1" t="inlineStr">
        <is>
          <t>Inputs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</row>
    <row r="2" ht="28" customHeight="1">
      <c r="A2" s="2" t="n"/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  <c r="P2" s="2" t="n"/>
      <c r="Q2" s="2" t="n"/>
      <c r="R2" s="2" t="n"/>
      <c r="S2" s="2" t="n"/>
      <c r="T2" s="2" t="n"/>
      <c r="U2" s="2" t="n"/>
      <c r="V2" s="2" t="n"/>
      <c r="W2" s="2" t="n"/>
    </row>
    <row r="3" ht="24" customHeight="1">
      <c r="A3" s="3" t="inlineStr">
        <is>
          <t>Replace sample rows with your own data. Blue cells are editable inputs; formula columns should be left intact.</t>
        </is>
      </c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</row>
    <row r="4" ht="24" customHeight="1">
      <c r="A4" s="4" t="n"/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4" t="n"/>
      <c r="N4" s="4" t="n"/>
      <c r="O4" s="4" t="n"/>
      <c r="P4" s="4" t="n"/>
      <c r="Q4" s="4" t="n"/>
      <c r="R4" s="4" t="n"/>
      <c r="S4" s="4" t="n"/>
      <c r="T4" s="4" t="n"/>
      <c r="U4" s="4" t="n"/>
      <c r="V4" s="4" t="n"/>
      <c r="W4" s="4" t="n"/>
    </row>
    <row r="5"/>
    <row r="6"/>
    <row r="7">
      <c r="A7" s="30" t="inlineStr">
        <is>
          <t>Record ID</t>
        </is>
      </c>
      <c r="B7" s="30" t="inlineStr">
        <is>
          <t>Month</t>
        </is>
      </c>
      <c r="C7" s="30" t="inlineStr">
        <is>
          <t>Store / Function</t>
        </is>
      </c>
      <c r="D7" s="30" t="inlineStr">
        <is>
          <t>Weekly KPI / Issue</t>
        </is>
      </c>
      <c r="E7" s="30" t="inlineStr">
        <is>
          <t>Owner</t>
        </is>
      </c>
      <c r="F7" s="30" t="inlineStr">
        <is>
          <t>Trading Channel</t>
        </is>
      </c>
      <c r="G7" s="30" t="inlineStr">
        <is>
          <t>Weekly Target AED / KPI</t>
        </is>
      </c>
      <c r="H7" s="30" t="inlineStr">
        <is>
          <t>Weekly Actual AED / KPI</t>
        </is>
      </c>
      <c r="I7" s="30" t="inlineStr">
        <is>
          <t>Net Sales / Impact AED</t>
        </is>
      </c>
      <c r="J7" s="30" t="inlineStr">
        <is>
          <t>Cost / Leakage AED</t>
        </is>
      </c>
      <c r="K7" s="30" t="inlineStr">
        <is>
          <t>Week Start</t>
        </is>
      </c>
      <c r="L7" s="30" t="inlineStr">
        <is>
          <t>Covers</t>
        </is>
      </c>
      <c r="M7" s="30" t="inlineStr">
        <is>
          <t>AOV AED</t>
        </is>
      </c>
      <c r="N7" s="30" t="inlineStr">
        <is>
          <t>Food Cost %</t>
        </is>
      </c>
      <c r="O7" s="30" t="inlineStr">
        <is>
          <t>Labor Cost %</t>
        </is>
      </c>
      <c r="P7" s="30" t="inlineStr">
        <is>
          <t>EBITDA %</t>
        </is>
      </c>
      <c r="Q7" s="30" t="inlineStr">
        <is>
          <t>Status</t>
        </is>
      </c>
      <c r="R7" s="30" t="inlineStr">
        <is>
          <t>Priority</t>
        </is>
      </c>
      <c r="S7" s="30" t="inlineStr">
        <is>
          <t>Notes / Evidence</t>
        </is>
      </c>
      <c r="T7" s="30" t="inlineStr">
        <is>
          <t>Variance</t>
        </is>
      </c>
      <c r="U7" s="30" t="inlineStr">
        <is>
          <t>Variance %</t>
        </is>
      </c>
      <c r="V7" s="30" t="inlineStr">
        <is>
          <t>Weekly Health</t>
        </is>
      </c>
      <c r="W7" s="30" t="inlineStr">
        <is>
          <t>Risk Flag</t>
        </is>
      </c>
    </row>
    <row r="8">
      <c r="A8" s="31" t="inlineStr">
        <is>
          <t>FLASH-001</t>
        </is>
      </c>
      <c r="B8" s="31" t="inlineStr">
        <is>
          <t>Jan</t>
        </is>
      </c>
      <c r="C8" s="31" t="inlineStr">
        <is>
          <t>Store A</t>
        </is>
      </c>
      <c r="D8" s="31" t="inlineStr">
        <is>
          <t>Net sales week 1</t>
        </is>
      </c>
      <c r="E8" s="31" t="inlineStr">
        <is>
          <t>Store Manager</t>
        </is>
      </c>
      <c r="F8" s="31" t="inlineStr">
        <is>
          <t>All</t>
        </is>
      </c>
      <c r="G8" s="32" t="n">
        <v>46000</v>
      </c>
      <c r="H8" s="32" t="n">
        <v>49200</v>
      </c>
      <c r="I8" s="32" t="n">
        <v>49200</v>
      </c>
      <c r="J8" s="32" t="n">
        <v>19800</v>
      </c>
      <c r="K8" s="33" t="n">
        <v>46027</v>
      </c>
      <c r="L8" s="34" t="n">
        <v>1180</v>
      </c>
      <c r="M8" s="32" t="n">
        <v>41.7</v>
      </c>
      <c r="N8" s="32" t="n">
        <v>0.31</v>
      </c>
      <c r="O8" s="32" t="n">
        <v>0.26</v>
      </c>
      <c r="P8" s="35" t="n">
        <v>0.15</v>
      </c>
      <c r="Q8" s="31" t="inlineStr">
        <is>
          <t>Complete</t>
        </is>
      </c>
      <c r="R8" s="31" t="inlineStr">
        <is>
          <t>High</t>
        </is>
      </c>
      <c r="S8" s="31" t="inlineStr">
        <is>
          <t>POS export</t>
        </is>
      </c>
      <c r="T8" s="36">
        <f>IF(A8="","",IFERROR(H8-G8,""))</f>
        <v/>
      </c>
      <c r="U8" s="37">
        <f>IF(A8="","",IFERROR(T8/ABS(G8),""))</f>
        <v/>
      </c>
      <c r="V8" s="37">
        <f>IF(A8="","",IFERROR((I8*Assumptions!$B$10-J8)/J8,""))</f>
        <v/>
      </c>
      <c r="W8" s="36">
        <f>IF(A8="","",IF(OR(Q8="Blocked",R8="Critical",V8&lt;Assumptions!$B$12,ABS(U8)&gt;Assumptions!$B$11),"REVIEW","OK"))</f>
        <v/>
      </c>
    </row>
    <row r="9">
      <c r="A9" s="31" t="inlineStr">
        <is>
          <t>FLASH-002</t>
        </is>
      </c>
      <c r="B9" s="31" t="inlineStr">
        <is>
          <t>Jan</t>
        </is>
      </c>
      <c r="C9" s="31" t="inlineStr">
        <is>
          <t>Store B</t>
        </is>
      </c>
      <c r="D9" s="31" t="inlineStr">
        <is>
          <t>Labor overrun</t>
        </is>
      </c>
      <c r="E9" s="31" t="inlineStr">
        <is>
          <t>Operations Lead</t>
        </is>
      </c>
      <c r="F9" s="31" t="inlineStr">
        <is>
          <t>Dine-in</t>
        </is>
      </c>
      <c r="G9" s="32" t="n">
        <v>39000</v>
      </c>
      <c r="H9" s="32" t="n">
        <v>35500</v>
      </c>
      <c r="I9" s="32" t="n">
        <v>35500</v>
      </c>
      <c r="J9" s="32" t="n">
        <v>18100</v>
      </c>
      <c r="K9" s="33" t="n">
        <v>46027</v>
      </c>
      <c r="L9" s="34" t="n">
        <v>820</v>
      </c>
      <c r="M9" s="32" t="n">
        <v>43.3</v>
      </c>
      <c r="N9" s="32" t="n">
        <v>0.33</v>
      </c>
      <c r="O9" s="32" t="n">
        <v>0.34</v>
      </c>
      <c r="P9" s="35" t="n">
        <v>0.06</v>
      </c>
      <c r="Q9" s="31" t="inlineStr">
        <is>
          <t>At Risk</t>
        </is>
      </c>
      <c r="R9" s="31" t="inlineStr">
        <is>
          <t>High</t>
        </is>
      </c>
      <c r="S9" s="31" t="inlineStr">
        <is>
          <t>Payroll schedule</t>
        </is>
      </c>
      <c r="T9" s="36">
        <f>IF(A9="","",IFERROR(H9-G9,""))</f>
        <v/>
      </c>
      <c r="U9" s="37">
        <f>IF(A9="","",IFERROR(T9/ABS(G9),""))</f>
        <v/>
      </c>
      <c r="V9" s="37">
        <f>IF(A9="","",IFERROR((I9*Assumptions!$B$10-J9)/J9,""))</f>
        <v/>
      </c>
      <c r="W9" s="36">
        <f>IF(A9="","",IF(OR(Q9="Blocked",R9="Critical",V9&lt;Assumptions!$B$12,ABS(U9)&gt;Assumptions!$B$11),"REVIEW","OK"))</f>
        <v/>
      </c>
    </row>
    <row r="10">
      <c r="A10" s="31" t="inlineStr">
        <is>
          <t>FLASH-003</t>
        </is>
      </c>
      <c r="B10" s="31" t="inlineStr">
        <is>
          <t>Feb</t>
        </is>
      </c>
      <c r="C10" s="31" t="inlineStr">
        <is>
          <t>Delivery</t>
        </is>
      </c>
      <c r="D10" s="31" t="inlineStr">
        <is>
          <t>Aggregator margin</t>
        </is>
      </c>
      <c r="E10" s="31" t="inlineStr">
        <is>
          <t>Finance Lead</t>
        </is>
      </c>
      <c r="F10" s="31" t="inlineStr">
        <is>
          <t>Aggregator</t>
        </is>
      </c>
      <c r="G10" s="32" t="n">
        <v>22000</v>
      </c>
      <c r="H10" s="32" t="n">
        <v>24800</v>
      </c>
      <c r="I10" s="32" t="n">
        <v>24800</v>
      </c>
      <c r="J10" s="32" t="n">
        <v>11600</v>
      </c>
      <c r="K10" s="33" t="n">
        <v>46055</v>
      </c>
      <c r="L10" s="34" t="n">
        <v>540</v>
      </c>
      <c r="M10" s="32" t="n">
        <v>45.9</v>
      </c>
      <c r="N10" s="32" t="n">
        <v>0.34</v>
      </c>
      <c r="O10" s="32" t="n">
        <v>0.22</v>
      </c>
      <c r="P10" s="35" t="n">
        <v>0.08</v>
      </c>
      <c r="Q10" s="31" t="inlineStr">
        <is>
          <t>Live</t>
        </is>
      </c>
      <c r="R10" s="31" t="inlineStr">
        <is>
          <t>Medium</t>
        </is>
      </c>
      <c r="S10" s="31" t="inlineStr">
        <is>
          <t>Payout report</t>
        </is>
      </c>
      <c r="T10" s="36">
        <f>IF(A10="","",IFERROR(H10-G10,""))</f>
        <v/>
      </c>
      <c r="U10" s="37">
        <f>IF(A10="","",IFERROR(T10/ABS(G10),""))</f>
        <v/>
      </c>
      <c r="V10" s="37">
        <f>IF(A10="","",IFERROR((I10*Assumptions!$B$10-J10)/J10,""))</f>
        <v/>
      </c>
      <c r="W10" s="36">
        <f>IF(A10="","",IF(OR(Q10="Blocked",R10="Critical",V10&lt;Assumptions!$B$12,ABS(U10)&gt;Assumptions!$B$11),"REVIEW","OK"))</f>
        <v/>
      </c>
    </row>
    <row r="11">
      <c r="A11" s="31" t="inlineStr">
        <is>
          <t>FLASH-004</t>
        </is>
      </c>
      <c r="B11" s="31" t="inlineStr">
        <is>
          <t>Mar</t>
        </is>
      </c>
      <c r="C11" s="31" t="inlineStr">
        <is>
          <t>Marketing</t>
        </is>
      </c>
      <c r="D11" s="31" t="inlineStr">
        <is>
          <t>Campaign sales lift</t>
        </is>
      </c>
      <c r="E11" s="31" t="inlineStr">
        <is>
          <t>Marketing Lead</t>
        </is>
      </c>
      <c r="F11" s="31" t="inlineStr">
        <is>
          <t>Meta</t>
        </is>
      </c>
      <c r="G11" s="32" t="n">
        <v>18000</v>
      </c>
      <c r="H11" s="32" t="n">
        <v>22500</v>
      </c>
      <c r="I11" s="32" t="n">
        <v>22500</v>
      </c>
      <c r="J11" s="32" t="n">
        <v>6200</v>
      </c>
      <c r="K11" s="33" t="n">
        <v>46083</v>
      </c>
      <c r="L11" s="34" t="n">
        <v>390</v>
      </c>
      <c r="M11" s="32" t="n">
        <v>57.7</v>
      </c>
      <c r="N11" s="32" t="n">
        <v>0.28</v>
      </c>
      <c r="O11" s="32" t="n">
        <v>0.18</v>
      </c>
      <c r="P11" s="35" t="n">
        <v>0.19</v>
      </c>
      <c r="Q11" s="31" t="inlineStr">
        <is>
          <t>Complete</t>
        </is>
      </c>
      <c r="R11" s="31" t="inlineStr">
        <is>
          <t>Medium</t>
        </is>
      </c>
      <c r="S11" s="31" t="inlineStr">
        <is>
          <t>Campaign report</t>
        </is>
      </c>
      <c r="T11" s="36">
        <f>IF(A11="","",IFERROR(H11-G11,""))</f>
        <v/>
      </c>
      <c r="U11" s="37">
        <f>IF(A11="","",IFERROR(T11/ABS(G11),""))</f>
        <v/>
      </c>
      <c r="V11" s="37">
        <f>IF(A11="","",IFERROR((I11*Assumptions!$B$10-J11)/J11,""))</f>
        <v/>
      </c>
      <c r="W11" s="36">
        <f>IF(A11="","",IF(OR(Q11="Blocked",R11="Critical",V11&lt;Assumptions!$B$12,ABS(U11)&gt;Assumptions!$B$11),"REVIEW","OK"))</f>
        <v/>
      </c>
    </row>
    <row r="12">
      <c r="A12" s="31" t="inlineStr">
        <is>
          <t>FLASH-005</t>
        </is>
      </c>
      <c r="B12" s="31" t="inlineStr">
        <is>
          <t>Apr</t>
        </is>
      </c>
      <c r="C12" s="31" t="inlineStr">
        <is>
          <t>Store C</t>
        </is>
      </c>
      <c r="D12" s="31" t="inlineStr">
        <is>
          <t>Guest count decline</t>
        </is>
      </c>
      <c r="E12" s="31" t="inlineStr">
        <is>
          <t>Store Manager</t>
        </is>
      </c>
      <c r="F12" s="31" t="inlineStr">
        <is>
          <t>All</t>
        </is>
      </c>
      <c r="G12" s="32" t="n">
        <v>42000</v>
      </c>
      <c r="H12" s="32" t="n">
        <v>36800</v>
      </c>
      <c r="I12" s="32" t="n">
        <v>36800</v>
      </c>
      <c r="J12" s="32" t="n">
        <v>15800</v>
      </c>
      <c r="K12" s="33" t="n">
        <v>46118</v>
      </c>
      <c r="L12" s="34" t="n">
        <v>760</v>
      </c>
      <c r="M12" s="32" t="n">
        <v>48.4</v>
      </c>
      <c r="N12" s="32" t="n">
        <v>0.32</v>
      </c>
      <c r="O12" s="32" t="n">
        <v>0.31</v>
      </c>
      <c r="P12" s="35" t="n">
        <v>0.04</v>
      </c>
      <c r="Q12" s="31" t="inlineStr">
        <is>
          <t>Blocked</t>
        </is>
      </c>
      <c r="R12" s="31" t="inlineStr">
        <is>
          <t>Critical</t>
        </is>
      </c>
      <c r="S12" s="31" t="inlineStr">
        <is>
          <t>Weekly flash notes</t>
        </is>
      </c>
      <c r="T12" s="36">
        <f>IF(A12="","",IFERROR(H12-G12,""))</f>
        <v/>
      </c>
      <c r="U12" s="37">
        <f>IF(A12="","",IFERROR(T12/ABS(G12),""))</f>
        <v/>
      </c>
      <c r="V12" s="37">
        <f>IF(A12="","",IFERROR((I12*Assumptions!$B$10-J12)/J12,""))</f>
        <v/>
      </c>
      <c r="W12" s="36">
        <f>IF(A12="","",IF(OR(Q12="Blocked",R12="Critical",V12&lt;Assumptions!$B$12,ABS(U12)&gt;Assumptions!$B$11),"REVIEW","OK"))</f>
        <v/>
      </c>
    </row>
    <row r="13">
      <c r="A13" s="31" t="inlineStr"/>
      <c r="B13" s="31" t="inlineStr"/>
      <c r="C13" s="31" t="inlineStr"/>
      <c r="D13" s="31" t="inlineStr"/>
      <c r="E13" s="31" t="inlineStr"/>
      <c r="F13" s="31" t="inlineStr"/>
      <c r="G13" s="32" t="inlineStr"/>
      <c r="H13" s="32" t="inlineStr"/>
      <c r="I13" s="32" t="inlineStr"/>
      <c r="J13" s="32" t="inlineStr"/>
      <c r="K13" s="33" t="inlineStr"/>
      <c r="L13" s="34" t="inlineStr"/>
      <c r="M13" s="32" t="inlineStr"/>
      <c r="N13" s="32" t="inlineStr"/>
      <c r="O13" s="32" t="inlineStr"/>
      <c r="P13" s="35" t="inlineStr"/>
      <c r="Q13" s="31" t="inlineStr"/>
      <c r="R13" s="31" t="inlineStr"/>
      <c r="S13" s="31" t="inlineStr"/>
      <c r="T13" s="36">
        <f>IF(A13="","",IFERROR(H13-G13,""))</f>
        <v/>
      </c>
      <c r="U13" s="37">
        <f>IF(A13="","",IFERROR(T13/ABS(G13),""))</f>
        <v/>
      </c>
      <c r="V13" s="37">
        <f>IF(A13="","",IFERROR((I13*Assumptions!$B$10-J13)/J13,""))</f>
        <v/>
      </c>
      <c r="W13" s="36">
        <f>IF(A13="","",IF(OR(Q13="Blocked",R13="Critical",V13&lt;Assumptions!$B$12,ABS(U13)&gt;Assumptions!$B$11),"REVIEW","OK"))</f>
        <v/>
      </c>
    </row>
    <row r="14">
      <c r="A14" s="31" t="inlineStr"/>
      <c r="B14" s="31" t="inlineStr"/>
      <c r="C14" s="31" t="inlineStr"/>
      <c r="D14" s="31" t="inlineStr"/>
      <c r="E14" s="31" t="inlineStr"/>
      <c r="F14" s="31" t="inlineStr"/>
      <c r="G14" s="32" t="inlineStr"/>
      <c r="H14" s="32" t="inlineStr"/>
      <c r="I14" s="32" t="inlineStr"/>
      <c r="J14" s="32" t="inlineStr"/>
      <c r="K14" s="33" t="inlineStr"/>
      <c r="L14" s="34" t="inlineStr"/>
      <c r="M14" s="32" t="inlineStr"/>
      <c r="N14" s="32" t="inlineStr"/>
      <c r="O14" s="32" t="inlineStr"/>
      <c r="P14" s="35" t="inlineStr"/>
      <c r="Q14" s="31" t="inlineStr"/>
      <c r="R14" s="31" t="inlineStr"/>
      <c r="S14" s="31" t="inlineStr"/>
      <c r="T14" s="36">
        <f>IF(A14="","",IFERROR(H14-G14,""))</f>
        <v/>
      </c>
      <c r="U14" s="37">
        <f>IF(A14="","",IFERROR(T14/ABS(G14),""))</f>
        <v/>
      </c>
      <c r="V14" s="37">
        <f>IF(A14="","",IFERROR((I14*Assumptions!$B$10-J14)/J14,""))</f>
        <v/>
      </c>
      <c r="W14" s="36">
        <f>IF(A14="","",IF(OR(Q14="Blocked",R14="Critical",V14&lt;Assumptions!$B$12,ABS(U14)&gt;Assumptions!$B$11),"REVIEW","OK"))</f>
        <v/>
      </c>
    </row>
    <row r="15">
      <c r="A15" s="31" t="inlineStr"/>
      <c r="B15" s="31" t="inlineStr"/>
      <c r="C15" s="31" t="inlineStr"/>
      <c r="D15" s="31" t="inlineStr"/>
      <c r="E15" s="31" t="inlineStr"/>
      <c r="F15" s="31" t="inlineStr"/>
      <c r="G15" s="32" t="inlineStr"/>
      <c r="H15" s="32" t="inlineStr"/>
      <c r="I15" s="32" t="inlineStr"/>
      <c r="J15" s="32" t="inlineStr"/>
      <c r="K15" s="33" t="inlineStr"/>
      <c r="L15" s="34" t="inlineStr"/>
      <c r="M15" s="32" t="inlineStr"/>
      <c r="N15" s="32" t="inlineStr"/>
      <c r="O15" s="32" t="inlineStr"/>
      <c r="P15" s="35" t="inlineStr"/>
      <c r="Q15" s="31" t="inlineStr"/>
      <c r="R15" s="31" t="inlineStr"/>
      <c r="S15" s="31" t="inlineStr"/>
      <c r="T15" s="36">
        <f>IF(A15="","",IFERROR(H15-G15,""))</f>
        <v/>
      </c>
      <c r="U15" s="37">
        <f>IF(A15="","",IFERROR(T15/ABS(G15),""))</f>
        <v/>
      </c>
      <c r="V15" s="37">
        <f>IF(A15="","",IFERROR((I15*Assumptions!$B$10-J15)/J15,""))</f>
        <v/>
      </c>
      <c r="W15" s="36">
        <f>IF(A15="","",IF(OR(Q15="Blocked",R15="Critical",V15&lt;Assumptions!$B$12,ABS(U15)&gt;Assumptions!$B$11),"REVIEW","OK"))</f>
        <v/>
      </c>
    </row>
    <row r="16">
      <c r="A16" s="31" t="inlineStr"/>
      <c r="B16" s="31" t="inlineStr"/>
      <c r="C16" s="31" t="inlineStr"/>
      <c r="D16" s="31" t="inlineStr"/>
      <c r="E16" s="31" t="inlineStr"/>
      <c r="F16" s="31" t="inlineStr"/>
      <c r="G16" s="32" t="inlineStr"/>
      <c r="H16" s="32" t="inlineStr"/>
      <c r="I16" s="32" t="inlineStr"/>
      <c r="J16" s="32" t="inlineStr"/>
      <c r="K16" s="33" t="inlineStr"/>
      <c r="L16" s="34" t="inlineStr"/>
      <c r="M16" s="32" t="inlineStr"/>
      <c r="N16" s="32" t="inlineStr"/>
      <c r="O16" s="32" t="inlineStr"/>
      <c r="P16" s="35" t="inlineStr"/>
      <c r="Q16" s="31" t="inlineStr"/>
      <c r="R16" s="31" t="inlineStr"/>
      <c r="S16" s="31" t="inlineStr"/>
      <c r="T16" s="36">
        <f>IF(A16="","",IFERROR(H16-G16,""))</f>
        <v/>
      </c>
      <c r="U16" s="37">
        <f>IF(A16="","",IFERROR(T16/ABS(G16),""))</f>
        <v/>
      </c>
      <c r="V16" s="37">
        <f>IF(A16="","",IFERROR((I16*Assumptions!$B$10-J16)/J16,""))</f>
        <v/>
      </c>
      <c r="W16" s="36">
        <f>IF(A16="","",IF(OR(Q16="Blocked",R16="Critical",V16&lt;Assumptions!$B$12,ABS(U16)&gt;Assumptions!$B$11),"REVIEW","OK"))</f>
        <v/>
      </c>
    </row>
    <row r="17">
      <c r="A17" s="31" t="inlineStr"/>
      <c r="B17" s="31" t="inlineStr"/>
      <c r="C17" s="31" t="inlineStr"/>
      <c r="D17" s="31" t="inlineStr"/>
      <c r="E17" s="31" t="inlineStr"/>
      <c r="F17" s="31" t="inlineStr"/>
      <c r="G17" s="32" t="inlineStr"/>
      <c r="H17" s="32" t="inlineStr"/>
      <c r="I17" s="32" t="inlineStr"/>
      <c r="J17" s="32" t="inlineStr"/>
      <c r="K17" s="33" t="inlineStr"/>
      <c r="L17" s="34" t="inlineStr"/>
      <c r="M17" s="32" t="inlineStr"/>
      <c r="N17" s="32" t="inlineStr"/>
      <c r="O17" s="32" t="inlineStr"/>
      <c r="P17" s="35" t="inlineStr"/>
      <c r="Q17" s="31" t="inlineStr"/>
      <c r="R17" s="31" t="inlineStr"/>
      <c r="S17" s="31" t="inlineStr"/>
      <c r="T17" s="36">
        <f>IF(A17="","",IFERROR(H17-G17,""))</f>
        <v/>
      </c>
      <c r="U17" s="37">
        <f>IF(A17="","",IFERROR(T17/ABS(G17),""))</f>
        <v/>
      </c>
      <c r="V17" s="37">
        <f>IF(A17="","",IFERROR((I17*Assumptions!$B$10-J17)/J17,""))</f>
        <v/>
      </c>
      <c r="W17" s="36">
        <f>IF(A17="","",IF(OR(Q17="Blocked",R17="Critical",V17&lt;Assumptions!$B$12,ABS(U17)&gt;Assumptions!$B$11),"REVIEW","OK"))</f>
        <v/>
      </c>
    </row>
    <row r="18">
      <c r="A18" s="31" t="inlineStr"/>
      <c r="B18" s="31" t="inlineStr"/>
      <c r="C18" s="31" t="inlineStr"/>
      <c r="D18" s="31" t="inlineStr"/>
      <c r="E18" s="31" t="inlineStr"/>
      <c r="F18" s="31" t="inlineStr"/>
      <c r="G18" s="32" t="inlineStr"/>
      <c r="H18" s="32" t="inlineStr"/>
      <c r="I18" s="32" t="inlineStr"/>
      <c r="J18" s="32" t="inlineStr"/>
      <c r="K18" s="33" t="inlineStr"/>
      <c r="L18" s="34" t="inlineStr"/>
      <c r="M18" s="32" t="inlineStr"/>
      <c r="N18" s="32" t="inlineStr"/>
      <c r="O18" s="32" t="inlineStr"/>
      <c r="P18" s="35" t="inlineStr"/>
      <c r="Q18" s="31" t="inlineStr"/>
      <c r="R18" s="31" t="inlineStr"/>
      <c r="S18" s="31" t="inlineStr"/>
      <c r="T18" s="36">
        <f>IF(A18="","",IFERROR(H18-G18,""))</f>
        <v/>
      </c>
      <c r="U18" s="37">
        <f>IF(A18="","",IFERROR(T18/ABS(G18),""))</f>
        <v/>
      </c>
      <c r="V18" s="37">
        <f>IF(A18="","",IFERROR((I18*Assumptions!$B$10-J18)/J18,""))</f>
        <v/>
      </c>
      <c r="W18" s="36">
        <f>IF(A18="","",IF(OR(Q18="Blocked",R18="Critical",V18&lt;Assumptions!$B$12,ABS(U18)&gt;Assumptions!$B$11),"REVIEW","OK"))</f>
        <v/>
      </c>
    </row>
    <row r="19">
      <c r="A19" s="31" t="inlineStr"/>
      <c r="B19" s="31" t="inlineStr"/>
      <c r="C19" s="31" t="inlineStr"/>
      <c r="D19" s="31" t="inlineStr"/>
      <c r="E19" s="31" t="inlineStr"/>
      <c r="F19" s="31" t="inlineStr"/>
      <c r="G19" s="32" t="inlineStr"/>
      <c r="H19" s="32" t="inlineStr"/>
      <c r="I19" s="32" t="inlineStr"/>
      <c r="J19" s="32" t="inlineStr"/>
      <c r="K19" s="33" t="inlineStr"/>
      <c r="L19" s="34" t="inlineStr"/>
      <c r="M19" s="32" t="inlineStr"/>
      <c r="N19" s="32" t="inlineStr"/>
      <c r="O19" s="32" t="inlineStr"/>
      <c r="P19" s="35" t="inlineStr"/>
      <c r="Q19" s="31" t="inlineStr"/>
      <c r="R19" s="31" t="inlineStr"/>
      <c r="S19" s="31" t="inlineStr"/>
      <c r="T19" s="36">
        <f>IF(A19="","",IFERROR(H19-G19,""))</f>
        <v/>
      </c>
      <c r="U19" s="37">
        <f>IF(A19="","",IFERROR(T19/ABS(G19),""))</f>
        <v/>
      </c>
      <c r="V19" s="37">
        <f>IF(A19="","",IFERROR((I19*Assumptions!$B$10-J19)/J19,""))</f>
        <v/>
      </c>
      <c r="W19" s="36">
        <f>IF(A19="","",IF(OR(Q19="Blocked",R19="Critical",V19&lt;Assumptions!$B$12,ABS(U19)&gt;Assumptions!$B$11),"REVIEW","OK"))</f>
        <v/>
      </c>
    </row>
    <row r="20">
      <c r="A20" s="31" t="inlineStr"/>
      <c r="B20" s="31" t="inlineStr"/>
      <c r="C20" s="31" t="inlineStr"/>
      <c r="D20" s="31" t="inlineStr"/>
      <c r="E20" s="31" t="inlineStr"/>
      <c r="F20" s="31" t="inlineStr"/>
      <c r="G20" s="32" t="inlineStr"/>
      <c r="H20" s="32" t="inlineStr"/>
      <c r="I20" s="32" t="inlineStr"/>
      <c r="J20" s="32" t="inlineStr"/>
      <c r="K20" s="33" t="inlineStr"/>
      <c r="L20" s="34" t="inlineStr"/>
      <c r="M20" s="32" t="inlineStr"/>
      <c r="N20" s="32" t="inlineStr"/>
      <c r="O20" s="32" t="inlineStr"/>
      <c r="P20" s="35" t="inlineStr"/>
      <c r="Q20" s="31" t="inlineStr"/>
      <c r="R20" s="31" t="inlineStr"/>
      <c r="S20" s="31" t="inlineStr"/>
      <c r="T20" s="36">
        <f>IF(A20="","",IFERROR(H20-G20,""))</f>
        <v/>
      </c>
      <c r="U20" s="37">
        <f>IF(A20="","",IFERROR(T20/ABS(G20),""))</f>
        <v/>
      </c>
      <c r="V20" s="37">
        <f>IF(A20="","",IFERROR((I20*Assumptions!$B$10-J20)/J20,""))</f>
        <v/>
      </c>
      <c r="W20" s="36">
        <f>IF(A20="","",IF(OR(Q20="Blocked",R20="Critical",V20&lt;Assumptions!$B$12,ABS(U20)&gt;Assumptions!$B$11),"REVIEW","OK"))</f>
        <v/>
      </c>
    </row>
    <row r="21">
      <c r="A21" s="31" t="inlineStr"/>
      <c r="B21" s="31" t="inlineStr"/>
      <c r="C21" s="31" t="inlineStr"/>
      <c r="D21" s="31" t="inlineStr"/>
      <c r="E21" s="31" t="inlineStr"/>
      <c r="F21" s="31" t="inlineStr"/>
      <c r="G21" s="32" t="inlineStr"/>
      <c r="H21" s="32" t="inlineStr"/>
      <c r="I21" s="32" t="inlineStr"/>
      <c r="J21" s="32" t="inlineStr"/>
      <c r="K21" s="33" t="inlineStr"/>
      <c r="L21" s="34" t="inlineStr"/>
      <c r="M21" s="32" t="inlineStr"/>
      <c r="N21" s="32" t="inlineStr"/>
      <c r="O21" s="32" t="inlineStr"/>
      <c r="P21" s="35" t="inlineStr"/>
      <c r="Q21" s="31" t="inlineStr"/>
      <c r="R21" s="31" t="inlineStr"/>
      <c r="S21" s="31" t="inlineStr"/>
      <c r="T21" s="36">
        <f>IF(A21="","",IFERROR(H21-G21,""))</f>
        <v/>
      </c>
      <c r="U21" s="37">
        <f>IF(A21="","",IFERROR(T21/ABS(G21),""))</f>
        <v/>
      </c>
      <c r="V21" s="37">
        <f>IF(A21="","",IFERROR((I21*Assumptions!$B$10-J21)/J21,""))</f>
        <v/>
      </c>
      <c r="W21" s="36">
        <f>IF(A21="","",IF(OR(Q21="Blocked",R21="Critical",V21&lt;Assumptions!$B$12,ABS(U21)&gt;Assumptions!$B$11),"REVIEW","OK"))</f>
        <v/>
      </c>
    </row>
    <row r="22">
      <c r="A22" s="31" t="inlineStr"/>
      <c r="B22" s="31" t="inlineStr"/>
      <c r="C22" s="31" t="inlineStr"/>
      <c r="D22" s="31" t="inlineStr"/>
      <c r="E22" s="31" t="inlineStr"/>
      <c r="F22" s="31" t="inlineStr"/>
      <c r="G22" s="32" t="inlineStr"/>
      <c r="H22" s="32" t="inlineStr"/>
      <c r="I22" s="32" t="inlineStr"/>
      <c r="J22" s="32" t="inlineStr"/>
      <c r="K22" s="33" t="inlineStr"/>
      <c r="L22" s="34" t="inlineStr"/>
      <c r="M22" s="32" t="inlineStr"/>
      <c r="N22" s="32" t="inlineStr"/>
      <c r="O22" s="32" t="inlineStr"/>
      <c r="P22" s="35" t="inlineStr"/>
      <c r="Q22" s="31" t="inlineStr"/>
      <c r="R22" s="31" t="inlineStr"/>
      <c r="S22" s="31" t="inlineStr"/>
      <c r="T22" s="36">
        <f>IF(A22="","",IFERROR(H22-G22,""))</f>
        <v/>
      </c>
      <c r="U22" s="37">
        <f>IF(A22="","",IFERROR(T22/ABS(G22),""))</f>
        <v/>
      </c>
      <c r="V22" s="37">
        <f>IF(A22="","",IFERROR((I22*Assumptions!$B$10-J22)/J22,""))</f>
        <v/>
      </c>
      <c r="W22" s="36">
        <f>IF(A22="","",IF(OR(Q22="Blocked",R22="Critical",V22&lt;Assumptions!$B$12,ABS(U22)&gt;Assumptions!$B$11),"REVIEW","OK"))</f>
        <v/>
      </c>
    </row>
    <row r="23">
      <c r="A23" s="31" t="inlineStr"/>
      <c r="B23" s="31" t="inlineStr"/>
      <c r="C23" s="31" t="inlineStr"/>
      <c r="D23" s="31" t="inlineStr"/>
      <c r="E23" s="31" t="inlineStr"/>
      <c r="F23" s="31" t="inlineStr"/>
      <c r="G23" s="32" t="inlineStr"/>
      <c r="H23" s="32" t="inlineStr"/>
      <c r="I23" s="32" t="inlineStr"/>
      <c r="J23" s="32" t="inlineStr"/>
      <c r="K23" s="33" t="inlineStr"/>
      <c r="L23" s="34" t="inlineStr"/>
      <c r="M23" s="32" t="inlineStr"/>
      <c r="N23" s="32" t="inlineStr"/>
      <c r="O23" s="32" t="inlineStr"/>
      <c r="P23" s="35" t="inlineStr"/>
      <c r="Q23" s="31" t="inlineStr"/>
      <c r="R23" s="31" t="inlineStr"/>
      <c r="S23" s="31" t="inlineStr"/>
      <c r="T23" s="36">
        <f>IF(A23="","",IFERROR(H23-G23,""))</f>
        <v/>
      </c>
      <c r="U23" s="37">
        <f>IF(A23="","",IFERROR(T23/ABS(G23),""))</f>
        <v/>
      </c>
      <c r="V23" s="37">
        <f>IF(A23="","",IFERROR((I23*Assumptions!$B$10-J23)/J23,""))</f>
        <v/>
      </c>
      <c r="W23" s="36">
        <f>IF(A23="","",IF(OR(Q23="Blocked",R23="Critical",V23&lt;Assumptions!$B$12,ABS(U23)&gt;Assumptions!$B$11),"REVIEW","OK"))</f>
        <v/>
      </c>
    </row>
    <row r="24">
      <c r="A24" s="31" t="inlineStr"/>
      <c r="B24" s="31" t="inlineStr"/>
      <c r="C24" s="31" t="inlineStr"/>
      <c r="D24" s="31" t="inlineStr"/>
      <c r="E24" s="31" t="inlineStr"/>
      <c r="F24" s="31" t="inlineStr"/>
      <c r="G24" s="32" t="inlineStr"/>
      <c r="H24" s="32" t="inlineStr"/>
      <c r="I24" s="32" t="inlineStr"/>
      <c r="J24" s="32" t="inlineStr"/>
      <c r="K24" s="33" t="inlineStr"/>
      <c r="L24" s="34" t="inlineStr"/>
      <c r="M24" s="32" t="inlineStr"/>
      <c r="N24" s="32" t="inlineStr"/>
      <c r="O24" s="32" t="inlineStr"/>
      <c r="P24" s="35" t="inlineStr"/>
      <c r="Q24" s="31" t="inlineStr"/>
      <c r="R24" s="31" t="inlineStr"/>
      <c r="S24" s="31" t="inlineStr"/>
      <c r="T24" s="36">
        <f>IF(A24="","",IFERROR(H24-G24,""))</f>
        <v/>
      </c>
      <c r="U24" s="37">
        <f>IF(A24="","",IFERROR(T24/ABS(G24),""))</f>
        <v/>
      </c>
      <c r="V24" s="37">
        <f>IF(A24="","",IFERROR((I24*Assumptions!$B$10-J24)/J24,""))</f>
        <v/>
      </c>
      <c r="W24" s="36">
        <f>IF(A24="","",IF(OR(Q24="Blocked",R24="Critical",V24&lt;Assumptions!$B$12,ABS(U24)&gt;Assumptions!$B$11),"REVIEW","OK"))</f>
        <v/>
      </c>
    </row>
    <row r="25">
      <c r="A25" s="31" t="inlineStr"/>
      <c r="B25" s="31" t="inlineStr"/>
      <c r="C25" s="31" t="inlineStr"/>
      <c r="D25" s="31" t="inlineStr"/>
      <c r="E25" s="31" t="inlineStr"/>
      <c r="F25" s="31" t="inlineStr"/>
      <c r="G25" s="32" t="inlineStr"/>
      <c r="H25" s="32" t="inlineStr"/>
      <c r="I25" s="32" t="inlineStr"/>
      <c r="J25" s="32" t="inlineStr"/>
      <c r="K25" s="33" t="inlineStr"/>
      <c r="L25" s="34" t="inlineStr"/>
      <c r="M25" s="32" t="inlineStr"/>
      <c r="N25" s="32" t="inlineStr"/>
      <c r="O25" s="32" t="inlineStr"/>
      <c r="P25" s="35" t="inlineStr"/>
      <c r="Q25" s="31" t="inlineStr"/>
      <c r="R25" s="31" t="inlineStr"/>
      <c r="S25" s="31" t="inlineStr"/>
      <c r="T25" s="36">
        <f>IF(A25="","",IFERROR(H25-G25,""))</f>
        <v/>
      </c>
      <c r="U25" s="37">
        <f>IF(A25="","",IFERROR(T25/ABS(G25),""))</f>
        <v/>
      </c>
      <c r="V25" s="37">
        <f>IF(A25="","",IFERROR((I25*Assumptions!$B$10-J25)/J25,""))</f>
        <v/>
      </c>
      <c r="W25" s="36">
        <f>IF(A25="","",IF(OR(Q25="Blocked",R25="Critical",V25&lt;Assumptions!$B$12,ABS(U25)&gt;Assumptions!$B$11),"REVIEW","OK"))</f>
        <v/>
      </c>
    </row>
    <row r="26">
      <c r="A26" s="31" t="inlineStr"/>
      <c r="B26" s="31" t="inlineStr"/>
      <c r="C26" s="31" t="inlineStr"/>
      <c r="D26" s="31" t="inlineStr"/>
      <c r="E26" s="31" t="inlineStr"/>
      <c r="F26" s="31" t="inlineStr"/>
      <c r="G26" s="32" t="inlineStr"/>
      <c r="H26" s="32" t="inlineStr"/>
      <c r="I26" s="32" t="inlineStr"/>
      <c r="J26" s="32" t="inlineStr"/>
      <c r="K26" s="33" t="inlineStr"/>
      <c r="L26" s="34" t="inlineStr"/>
      <c r="M26" s="32" t="inlineStr"/>
      <c r="N26" s="32" t="inlineStr"/>
      <c r="O26" s="32" t="inlineStr"/>
      <c r="P26" s="35" t="inlineStr"/>
      <c r="Q26" s="31" t="inlineStr"/>
      <c r="R26" s="31" t="inlineStr"/>
      <c r="S26" s="31" t="inlineStr"/>
      <c r="T26" s="36">
        <f>IF(A26="","",IFERROR(H26-G26,""))</f>
        <v/>
      </c>
      <c r="U26" s="37">
        <f>IF(A26="","",IFERROR(T26/ABS(G26),""))</f>
        <v/>
      </c>
      <c r="V26" s="37">
        <f>IF(A26="","",IFERROR((I26*Assumptions!$B$10-J26)/J26,""))</f>
        <v/>
      </c>
      <c r="W26" s="36">
        <f>IF(A26="","",IF(OR(Q26="Blocked",R26="Critical",V26&lt;Assumptions!$B$12,ABS(U26)&gt;Assumptions!$B$11),"REVIEW","OK"))</f>
        <v/>
      </c>
    </row>
    <row r="27">
      <c r="A27" s="31" t="inlineStr"/>
      <c r="B27" s="31" t="inlineStr"/>
      <c r="C27" s="31" t="inlineStr"/>
      <c r="D27" s="31" t="inlineStr"/>
      <c r="E27" s="31" t="inlineStr"/>
      <c r="F27" s="31" t="inlineStr"/>
      <c r="G27" s="32" t="inlineStr"/>
      <c r="H27" s="32" t="inlineStr"/>
      <c r="I27" s="32" t="inlineStr"/>
      <c r="J27" s="32" t="inlineStr"/>
      <c r="K27" s="33" t="inlineStr"/>
      <c r="L27" s="34" t="inlineStr"/>
      <c r="M27" s="32" t="inlineStr"/>
      <c r="N27" s="32" t="inlineStr"/>
      <c r="O27" s="32" t="inlineStr"/>
      <c r="P27" s="35" t="inlineStr"/>
      <c r="Q27" s="31" t="inlineStr"/>
      <c r="R27" s="31" t="inlineStr"/>
      <c r="S27" s="31" t="inlineStr"/>
      <c r="T27" s="36">
        <f>IF(A27="","",IFERROR(H27-G27,""))</f>
        <v/>
      </c>
      <c r="U27" s="37">
        <f>IF(A27="","",IFERROR(T27/ABS(G27),""))</f>
        <v/>
      </c>
      <c r="V27" s="37">
        <f>IF(A27="","",IFERROR((I27*Assumptions!$B$10-J27)/J27,""))</f>
        <v/>
      </c>
      <c r="W27" s="36">
        <f>IF(A27="","",IF(OR(Q27="Blocked",R27="Critical",V27&lt;Assumptions!$B$12,ABS(U27)&gt;Assumptions!$B$11),"REVIEW","OK"))</f>
        <v/>
      </c>
    </row>
    <row r="28">
      <c r="A28" s="31" t="inlineStr"/>
      <c r="B28" s="31" t="inlineStr"/>
      <c r="C28" s="31" t="inlineStr"/>
      <c r="D28" s="31" t="inlineStr"/>
      <c r="E28" s="31" t="inlineStr"/>
      <c r="F28" s="31" t="inlineStr"/>
      <c r="G28" s="32" t="inlineStr"/>
      <c r="H28" s="32" t="inlineStr"/>
      <c r="I28" s="32" t="inlineStr"/>
      <c r="J28" s="32" t="inlineStr"/>
      <c r="K28" s="33" t="inlineStr"/>
      <c r="L28" s="34" t="inlineStr"/>
      <c r="M28" s="32" t="inlineStr"/>
      <c r="N28" s="32" t="inlineStr"/>
      <c r="O28" s="32" t="inlineStr"/>
      <c r="P28" s="35" t="inlineStr"/>
      <c r="Q28" s="31" t="inlineStr"/>
      <c r="R28" s="31" t="inlineStr"/>
      <c r="S28" s="31" t="inlineStr"/>
      <c r="T28" s="36">
        <f>IF(A28="","",IFERROR(H28-G28,""))</f>
        <v/>
      </c>
      <c r="U28" s="37">
        <f>IF(A28="","",IFERROR(T28/ABS(G28),""))</f>
        <v/>
      </c>
      <c r="V28" s="37">
        <f>IF(A28="","",IFERROR((I28*Assumptions!$B$10-J28)/J28,""))</f>
        <v/>
      </c>
      <c r="W28" s="36">
        <f>IF(A28="","",IF(OR(Q28="Blocked",R28="Critical",V28&lt;Assumptions!$B$12,ABS(U28)&gt;Assumptions!$B$11),"REVIEW","OK"))</f>
        <v/>
      </c>
    </row>
    <row r="29">
      <c r="A29" s="31" t="inlineStr"/>
      <c r="B29" s="31" t="inlineStr"/>
      <c r="C29" s="31" t="inlineStr"/>
      <c r="D29" s="31" t="inlineStr"/>
      <c r="E29" s="31" t="inlineStr"/>
      <c r="F29" s="31" t="inlineStr"/>
      <c r="G29" s="32" t="inlineStr"/>
      <c r="H29" s="32" t="inlineStr"/>
      <c r="I29" s="32" t="inlineStr"/>
      <c r="J29" s="32" t="inlineStr"/>
      <c r="K29" s="33" t="inlineStr"/>
      <c r="L29" s="34" t="inlineStr"/>
      <c r="M29" s="32" t="inlineStr"/>
      <c r="N29" s="32" t="inlineStr"/>
      <c r="O29" s="32" t="inlineStr"/>
      <c r="P29" s="35" t="inlineStr"/>
      <c r="Q29" s="31" t="inlineStr"/>
      <c r="R29" s="31" t="inlineStr"/>
      <c r="S29" s="31" t="inlineStr"/>
      <c r="T29" s="36">
        <f>IF(A29="","",IFERROR(H29-G29,""))</f>
        <v/>
      </c>
      <c r="U29" s="37">
        <f>IF(A29="","",IFERROR(T29/ABS(G29),""))</f>
        <v/>
      </c>
      <c r="V29" s="37">
        <f>IF(A29="","",IFERROR((I29*Assumptions!$B$10-J29)/J29,""))</f>
        <v/>
      </c>
      <c r="W29" s="36">
        <f>IF(A29="","",IF(OR(Q29="Blocked",R29="Critical",V29&lt;Assumptions!$B$12,ABS(U29)&gt;Assumptions!$B$11),"REVIEW","OK"))</f>
        <v/>
      </c>
    </row>
    <row r="30">
      <c r="A30" s="31" t="inlineStr"/>
      <c r="B30" s="31" t="inlineStr"/>
      <c r="C30" s="31" t="inlineStr"/>
      <c r="D30" s="31" t="inlineStr"/>
      <c r="E30" s="31" t="inlineStr"/>
      <c r="F30" s="31" t="inlineStr"/>
      <c r="G30" s="32" t="inlineStr"/>
      <c r="H30" s="32" t="inlineStr"/>
      <c r="I30" s="32" t="inlineStr"/>
      <c r="J30" s="32" t="inlineStr"/>
      <c r="K30" s="33" t="inlineStr"/>
      <c r="L30" s="34" t="inlineStr"/>
      <c r="M30" s="32" t="inlineStr"/>
      <c r="N30" s="32" t="inlineStr"/>
      <c r="O30" s="32" t="inlineStr"/>
      <c r="P30" s="35" t="inlineStr"/>
      <c r="Q30" s="31" t="inlineStr"/>
      <c r="R30" s="31" t="inlineStr"/>
      <c r="S30" s="31" t="inlineStr"/>
      <c r="T30" s="36">
        <f>IF(A30="","",IFERROR(H30-G30,""))</f>
        <v/>
      </c>
      <c r="U30" s="37">
        <f>IF(A30="","",IFERROR(T30/ABS(G30),""))</f>
        <v/>
      </c>
      <c r="V30" s="37">
        <f>IF(A30="","",IFERROR((I30*Assumptions!$B$10-J30)/J30,""))</f>
        <v/>
      </c>
      <c r="W30" s="36">
        <f>IF(A30="","",IF(OR(Q30="Blocked",R30="Critical",V30&lt;Assumptions!$B$12,ABS(U30)&gt;Assumptions!$B$11),"REVIEW","OK"))</f>
        <v/>
      </c>
    </row>
    <row r="31">
      <c r="A31" s="31" t="inlineStr"/>
      <c r="B31" s="31" t="inlineStr"/>
      <c r="C31" s="31" t="inlineStr"/>
      <c r="D31" s="31" t="inlineStr"/>
      <c r="E31" s="31" t="inlineStr"/>
      <c r="F31" s="31" t="inlineStr"/>
      <c r="G31" s="32" t="inlineStr"/>
      <c r="H31" s="32" t="inlineStr"/>
      <c r="I31" s="32" t="inlineStr"/>
      <c r="J31" s="32" t="inlineStr"/>
      <c r="K31" s="33" t="inlineStr"/>
      <c r="L31" s="34" t="inlineStr"/>
      <c r="M31" s="32" t="inlineStr"/>
      <c r="N31" s="32" t="inlineStr"/>
      <c r="O31" s="32" t="inlineStr"/>
      <c r="P31" s="35" t="inlineStr"/>
      <c r="Q31" s="31" t="inlineStr"/>
      <c r="R31" s="31" t="inlineStr"/>
      <c r="S31" s="31" t="inlineStr"/>
      <c r="T31" s="36">
        <f>IF(A31="","",IFERROR(H31-G31,""))</f>
        <v/>
      </c>
      <c r="U31" s="37">
        <f>IF(A31="","",IFERROR(T31/ABS(G31),""))</f>
        <v/>
      </c>
      <c r="V31" s="37">
        <f>IF(A31="","",IFERROR((I31*Assumptions!$B$10-J31)/J31,""))</f>
        <v/>
      </c>
      <c r="W31" s="36">
        <f>IF(A31="","",IF(OR(Q31="Blocked",R31="Critical",V31&lt;Assumptions!$B$12,ABS(U31)&gt;Assumptions!$B$11),"REVIEW","OK"))</f>
        <v/>
      </c>
    </row>
    <row r="32">
      <c r="A32" s="31" t="inlineStr"/>
      <c r="B32" s="31" t="inlineStr"/>
      <c r="C32" s="31" t="inlineStr"/>
      <c r="D32" s="31" t="inlineStr"/>
      <c r="E32" s="31" t="inlineStr"/>
      <c r="F32" s="31" t="inlineStr"/>
      <c r="G32" s="32" t="inlineStr"/>
      <c r="H32" s="32" t="inlineStr"/>
      <c r="I32" s="32" t="inlineStr"/>
      <c r="J32" s="32" t="inlineStr"/>
      <c r="K32" s="33" t="inlineStr"/>
      <c r="L32" s="34" t="inlineStr"/>
      <c r="M32" s="32" t="inlineStr"/>
      <c r="N32" s="32" t="inlineStr"/>
      <c r="O32" s="32" t="inlineStr"/>
      <c r="P32" s="35" t="inlineStr"/>
      <c r="Q32" s="31" t="inlineStr"/>
      <c r="R32" s="31" t="inlineStr"/>
      <c r="S32" s="31" t="inlineStr"/>
      <c r="T32" s="36">
        <f>IF(A32="","",IFERROR(H32-G32,""))</f>
        <v/>
      </c>
      <c r="U32" s="37">
        <f>IF(A32="","",IFERROR(T32/ABS(G32),""))</f>
        <v/>
      </c>
      <c r="V32" s="37">
        <f>IF(A32="","",IFERROR((I32*Assumptions!$B$10-J32)/J32,""))</f>
        <v/>
      </c>
      <c r="W32" s="36">
        <f>IF(A32="","",IF(OR(Q32="Blocked",R32="Critical",V32&lt;Assumptions!$B$12,ABS(U32)&gt;Assumptions!$B$11),"REVIEW","OK"))</f>
        <v/>
      </c>
    </row>
    <row r="33">
      <c r="A33" s="31" t="inlineStr"/>
      <c r="B33" s="31" t="inlineStr"/>
      <c r="C33" s="31" t="inlineStr"/>
      <c r="D33" s="31" t="inlineStr"/>
      <c r="E33" s="31" t="inlineStr"/>
      <c r="F33" s="31" t="inlineStr"/>
      <c r="G33" s="32" t="inlineStr"/>
      <c r="H33" s="32" t="inlineStr"/>
      <c r="I33" s="32" t="inlineStr"/>
      <c r="J33" s="32" t="inlineStr"/>
      <c r="K33" s="33" t="inlineStr"/>
      <c r="L33" s="34" t="inlineStr"/>
      <c r="M33" s="32" t="inlineStr"/>
      <c r="N33" s="32" t="inlineStr"/>
      <c r="O33" s="32" t="inlineStr"/>
      <c r="P33" s="35" t="inlineStr"/>
      <c r="Q33" s="31" t="inlineStr"/>
      <c r="R33" s="31" t="inlineStr"/>
      <c r="S33" s="31" t="inlineStr"/>
      <c r="T33" s="36">
        <f>IF(A33="","",IFERROR(H33-G33,""))</f>
        <v/>
      </c>
      <c r="U33" s="37">
        <f>IF(A33="","",IFERROR(T33/ABS(G33),""))</f>
        <v/>
      </c>
      <c r="V33" s="37">
        <f>IF(A33="","",IFERROR((I33*Assumptions!$B$10-J33)/J33,""))</f>
        <v/>
      </c>
      <c r="W33" s="36">
        <f>IF(A33="","",IF(OR(Q33="Blocked",R33="Critical",V33&lt;Assumptions!$B$12,ABS(U33)&gt;Assumptions!$B$11),"REVIEW","OK"))</f>
        <v/>
      </c>
    </row>
    <row r="34">
      <c r="A34" s="31" t="inlineStr"/>
      <c r="B34" s="31" t="inlineStr"/>
      <c r="C34" s="31" t="inlineStr"/>
      <c r="D34" s="31" t="inlineStr"/>
      <c r="E34" s="31" t="inlineStr"/>
      <c r="F34" s="31" t="inlineStr"/>
      <c r="G34" s="32" t="inlineStr"/>
      <c r="H34" s="32" t="inlineStr"/>
      <c r="I34" s="32" t="inlineStr"/>
      <c r="J34" s="32" t="inlineStr"/>
      <c r="K34" s="33" t="inlineStr"/>
      <c r="L34" s="34" t="inlineStr"/>
      <c r="M34" s="32" t="inlineStr"/>
      <c r="N34" s="32" t="inlineStr"/>
      <c r="O34" s="32" t="inlineStr"/>
      <c r="P34" s="35" t="inlineStr"/>
      <c r="Q34" s="31" t="inlineStr"/>
      <c r="R34" s="31" t="inlineStr"/>
      <c r="S34" s="31" t="inlineStr"/>
      <c r="T34" s="36">
        <f>IF(A34="","",IFERROR(H34-G34,""))</f>
        <v/>
      </c>
      <c r="U34" s="37">
        <f>IF(A34="","",IFERROR(T34/ABS(G34),""))</f>
        <v/>
      </c>
      <c r="V34" s="37">
        <f>IF(A34="","",IFERROR((I34*Assumptions!$B$10-J34)/J34,""))</f>
        <v/>
      </c>
      <c r="W34" s="36">
        <f>IF(A34="","",IF(OR(Q34="Blocked",R34="Critical",V34&lt;Assumptions!$B$12,ABS(U34)&gt;Assumptions!$B$11),"REVIEW","OK"))</f>
        <v/>
      </c>
    </row>
    <row r="35">
      <c r="A35" s="31" t="inlineStr"/>
      <c r="B35" s="31" t="inlineStr"/>
      <c r="C35" s="31" t="inlineStr"/>
      <c r="D35" s="31" t="inlineStr"/>
      <c r="E35" s="31" t="inlineStr"/>
      <c r="F35" s="31" t="inlineStr"/>
      <c r="G35" s="32" t="inlineStr"/>
      <c r="H35" s="32" t="inlineStr"/>
      <c r="I35" s="32" t="inlineStr"/>
      <c r="J35" s="32" t="inlineStr"/>
      <c r="K35" s="33" t="inlineStr"/>
      <c r="L35" s="34" t="inlineStr"/>
      <c r="M35" s="32" t="inlineStr"/>
      <c r="N35" s="32" t="inlineStr"/>
      <c r="O35" s="32" t="inlineStr"/>
      <c r="P35" s="35" t="inlineStr"/>
      <c r="Q35" s="31" t="inlineStr"/>
      <c r="R35" s="31" t="inlineStr"/>
      <c r="S35" s="31" t="inlineStr"/>
      <c r="T35" s="36">
        <f>IF(A35="","",IFERROR(H35-G35,""))</f>
        <v/>
      </c>
      <c r="U35" s="37">
        <f>IF(A35="","",IFERROR(T35/ABS(G35),""))</f>
        <v/>
      </c>
      <c r="V35" s="37">
        <f>IF(A35="","",IFERROR((I35*Assumptions!$B$10-J35)/J35,""))</f>
        <v/>
      </c>
      <c r="W35" s="36">
        <f>IF(A35="","",IF(OR(Q35="Blocked",R35="Critical",V35&lt;Assumptions!$B$12,ABS(U35)&gt;Assumptions!$B$11),"REVIEW","OK"))</f>
        <v/>
      </c>
    </row>
    <row r="36">
      <c r="A36" s="31" t="inlineStr"/>
      <c r="B36" s="31" t="inlineStr"/>
      <c r="C36" s="31" t="inlineStr"/>
      <c r="D36" s="31" t="inlineStr"/>
      <c r="E36" s="31" t="inlineStr"/>
      <c r="F36" s="31" t="inlineStr"/>
      <c r="G36" s="32" t="inlineStr"/>
      <c r="H36" s="32" t="inlineStr"/>
      <c r="I36" s="32" t="inlineStr"/>
      <c r="J36" s="32" t="inlineStr"/>
      <c r="K36" s="33" t="inlineStr"/>
      <c r="L36" s="34" t="inlineStr"/>
      <c r="M36" s="32" t="inlineStr"/>
      <c r="N36" s="32" t="inlineStr"/>
      <c r="O36" s="32" t="inlineStr"/>
      <c r="P36" s="35" t="inlineStr"/>
      <c r="Q36" s="31" t="inlineStr"/>
      <c r="R36" s="31" t="inlineStr"/>
      <c r="S36" s="31" t="inlineStr"/>
      <c r="T36" s="36">
        <f>IF(A36="","",IFERROR(H36-G36,""))</f>
        <v/>
      </c>
      <c r="U36" s="37">
        <f>IF(A36="","",IFERROR(T36/ABS(G36),""))</f>
        <v/>
      </c>
      <c r="V36" s="37">
        <f>IF(A36="","",IFERROR((I36*Assumptions!$B$10-J36)/J36,""))</f>
        <v/>
      </c>
      <c r="W36" s="36">
        <f>IF(A36="","",IF(OR(Q36="Blocked",R36="Critical",V36&lt;Assumptions!$B$12,ABS(U36)&gt;Assumptions!$B$11),"REVIEW","OK"))</f>
        <v/>
      </c>
    </row>
    <row r="37">
      <c r="A37" s="31" t="inlineStr"/>
      <c r="B37" s="31" t="inlineStr"/>
      <c r="C37" s="31" t="inlineStr"/>
      <c r="D37" s="31" t="inlineStr"/>
      <c r="E37" s="31" t="inlineStr"/>
      <c r="F37" s="31" t="inlineStr"/>
      <c r="G37" s="32" t="inlineStr"/>
      <c r="H37" s="32" t="inlineStr"/>
      <c r="I37" s="32" t="inlineStr"/>
      <c r="J37" s="32" t="inlineStr"/>
      <c r="K37" s="33" t="inlineStr"/>
      <c r="L37" s="34" t="inlineStr"/>
      <c r="M37" s="32" t="inlineStr"/>
      <c r="N37" s="32" t="inlineStr"/>
      <c r="O37" s="32" t="inlineStr"/>
      <c r="P37" s="35" t="inlineStr"/>
      <c r="Q37" s="31" t="inlineStr"/>
      <c r="R37" s="31" t="inlineStr"/>
      <c r="S37" s="31" t="inlineStr"/>
      <c r="T37" s="36">
        <f>IF(A37="","",IFERROR(H37-G37,""))</f>
        <v/>
      </c>
      <c r="U37" s="37">
        <f>IF(A37="","",IFERROR(T37/ABS(G37),""))</f>
        <v/>
      </c>
      <c r="V37" s="37">
        <f>IF(A37="","",IFERROR((I37*Assumptions!$B$10-J37)/J37,""))</f>
        <v/>
      </c>
      <c r="W37" s="36">
        <f>IF(A37="","",IF(OR(Q37="Blocked",R37="Critical",V37&lt;Assumptions!$B$12,ABS(U37)&gt;Assumptions!$B$11),"REVIEW","OK"))</f>
        <v/>
      </c>
    </row>
    <row r="38">
      <c r="A38" s="31" t="inlineStr"/>
      <c r="B38" s="31" t="inlineStr"/>
      <c r="C38" s="31" t="inlineStr"/>
      <c r="D38" s="31" t="inlineStr"/>
      <c r="E38" s="31" t="inlineStr"/>
      <c r="F38" s="31" t="inlineStr"/>
      <c r="G38" s="32" t="inlineStr"/>
      <c r="H38" s="32" t="inlineStr"/>
      <c r="I38" s="32" t="inlineStr"/>
      <c r="J38" s="32" t="inlineStr"/>
      <c r="K38" s="33" t="inlineStr"/>
      <c r="L38" s="34" t="inlineStr"/>
      <c r="M38" s="32" t="inlineStr"/>
      <c r="N38" s="32" t="inlineStr"/>
      <c r="O38" s="32" t="inlineStr"/>
      <c r="P38" s="35" t="inlineStr"/>
      <c r="Q38" s="31" t="inlineStr"/>
      <c r="R38" s="31" t="inlineStr"/>
      <c r="S38" s="31" t="inlineStr"/>
      <c r="T38" s="36">
        <f>IF(A38="","",IFERROR(H38-G38,""))</f>
        <v/>
      </c>
      <c r="U38" s="37">
        <f>IF(A38="","",IFERROR(T38/ABS(G38),""))</f>
        <v/>
      </c>
      <c r="V38" s="37">
        <f>IF(A38="","",IFERROR((I38*Assumptions!$B$10-J38)/J38,""))</f>
        <v/>
      </c>
      <c r="W38" s="36">
        <f>IF(A38="","",IF(OR(Q38="Blocked",R38="Critical",V38&lt;Assumptions!$B$12,ABS(U38)&gt;Assumptions!$B$11),"REVIEW","OK"))</f>
        <v/>
      </c>
    </row>
    <row r="39">
      <c r="A39" s="31" t="inlineStr"/>
      <c r="B39" s="31" t="inlineStr"/>
      <c r="C39" s="31" t="inlineStr"/>
      <c r="D39" s="31" t="inlineStr"/>
      <c r="E39" s="31" t="inlineStr"/>
      <c r="F39" s="31" t="inlineStr"/>
      <c r="G39" s="32" t="inlineStr"/>
      <c r="H39" s="32" t="inlineStr"/>
      <c r="I39" s="32" t="inlineStr"/>
      <c r="J39" s="32" t="inlineStr"/>
      <c r="K39" s="33" t="inlineStr"/>
      <c r="L39" s="34" t="inlineStr"/>
      <c r="M39" s="32" t="inlineStr"/>
      <c r="N39" s="32" t="inlineStr"/>
      <c r="O39" s="32" t="inlineStr"/>
      <c r="P39" s="35" t="inlineStr"/>
      <c r="Q39" s="31" t="inlineStr"/>
      <c r="R39" s="31" t="inlineStr"/>
      <c r="S39" s="31" t="inlineStr"/>
      <c r="T39" s="36">
        <f>IF(A39="","",IFERROR(H39-G39,""))</f>
        <v/>
      </c>
      <c r="U39" s="37">
        <f>IF(A39="","",IFERROR(T39/ABS(G39),""))</f>
        <v/>
      </c>
      <c r="V39" s="37">
        <f>IF(A39="","",IFERROR((I39*Assumptions!$B$10-J39)/J39,""))</f>
        <v/>
      </c>
      <c r="W39" s="36">
        <f>IF(A39="","",IF(OR(Q39="Blocked",R39="Critical",V39&lt;Assumptions!$B$12,ABS(U39)&gt;Assumptions!$B$11),"REVIEW","OK"))</f>
        <v/>
      </c>
    </row>
    <row r="40">
      <c r="A40" s="31" t="inlineStr"/>
      <c r="B40" s="31" t="inlineStr"/>
      <c r="C40" s="31" t="inlineStr"/>
      <c r="D40" s="31" t="inlineStr"/>
      <c r="E40" s="31" t="inlineStr"/>
      <c r="F40" s="31" t="inlineStr"/>
      <c r="G40" s="32" t="inlineStr"/>
      <c r="H40" s="32" t="inlineStr"/>
      <c r="I40" s="32" t="inlineStr"/>
      <c r="J40" s="32" t="inlineStr"/>
      <c r="K40" s="33" t="inlineStr"/>
      <c r="L40" s="34" t="inlineStr"/>
      <c r="M40" s="32" t="inlineStr"/>
      <c r="N40" s="32" t="inlineStr"/>
      <c r="O40" s="32" t="inlineStr"/>
      <c r="P40" s="35" t="inlineStr"/>
      <c r="Q40" s="31" t="inlineStr"/>
      <c r="R40" s="31" t="inlineStr"/>
      <c r="S40" s="31" t="inlineStr"/>
      <c r="T40" s="36">
        <f>IF(A40="","",IFERROR(H40-G40,""))</f>
        <v/>
      </c>
      <c r="U40" s="37">
        <f>IF(A40="","",IFERROR(T40/ABS(G40),""))</f>
        <v/>
      </c>
      <c r="V40" s="37">
        <f>IF(A40="","",IFERROR((I40*Assumptions!$B$10-J40)/J40,""))</f>
        <v/>
      </c>
      <c r="W40" s="36">
        <f>IF(A40="","",IF(OR(Q40="Blocked",R40="Critical",V40&lt;Assumptions!$B$12,ABS(U40)&gt;Assumptions!$B$11),"REVIEW","OK"))</f>
        <v/>
      </c>
    </row>
    <row r="41">
      <c r="A41" s="31" t="inlineStr"/>
      <c r="B41" s="31" t="inlineStr"/>
      <c r="C41" s="31" t="inlineStr"/>
      <c r="D41" s="31" t="inlineStr"/>
      <c r="E41" s="31" t="inlineStr"/>
      <c r="F41" s="31" t="inlineStr"/>
      <c r="G41" s="32" t="inlineStr"/>
      <c r="H41" s="32" t="inlineStr"/>
      <c r="I41" s="32" t="inlineStr"/>
      <c r="J41" s="32" t="inlineStr"/>
      <c r="K41" s="33" t="inlineStr"/>
      <c r="L41" s="34" t="inlineStr"/>
      <c r="M41" s="32" t="inlineStr"/>
      <c r="N41" s="32" t="inlineStr"/>
      <c r="O41" s="32" t="inlineStr"/>
      <c r="P41" s="35" t="inlineStr"/>
      <c r="Q41" s="31" t="inlineStr"/>
      <c r="R41" s="31" t="inlineStr"/>
      <c r="S41" s="31" t="inlineStr"/>
      <c r="T41" s="36">
        <f>IF(A41="","",IFERROR(H41-G41,""))</f>
        <v/>
      </c>
      <c r="U41" s="37">
        <f>IF(A41="","",IFERROR(T41/ABS(G41),""))</f>
        <v/>
      </c>
      <c r="V41" s="37">
        <f>IF(A41="","",IFERROR((I41*Assumptions!$B$10-J41)/J41,""))</f>
        <v/>
      </c>
      <c r="W41" s="36">
        <f>IF(A41="","",IF(OR(Q41="Blocked",R41="Critical",V41&lt;Assumptions!$B$12,ABS(U41)&gt;Assumptions!$B$11),"REVIEW","OK"))</f>
        <v/>
      </c>
    </row>
    <row r="42">
      <c r="A42" s="31" t="inlineStr"/>
      <c r="B42" s="31" t="inlineStr"/>
      <c r="C42" s="31" t="inlineStr"/>
      <c r="D42" s="31" t="inlineStr"/>
      <c r="E42" s="31" t="inlineStr"/>
      <c r="F42" s="31" t="inlineStr"/>
      <c r="G42" s="32" t="inlineStr"/>
      <c r="H42" s="32" t="inlineStr"/>
      <c r="I42" s="32" t="inlineStr"/>
      <c r="J42" s="32" t="inlineStr"/>
      <c r="K42" s="33" t="inlineStr"/>
      <c r="L42" s="34" t="inlineStr"/>
      <c r="M42" s="32" t="inlineStr"/>
      <c r="N42" s="32" t="inlineStr"/>
      <c r="O42" s="32" t="inlineStr"/>
      <c r="P42" s="35" t="inlineStr"/>
      <c r="Q42" s="31" t="inlineStr"/>
      <c r="R42" s="31" t="inlineStr"/>
      <c r="S42" s="31" t="inlineStr"/>
      <c r="T42" s="36">
        <f>IF(A42="","",IFERROR(H42-G42,""))</f>
        <v/>
      </c>
      <c r="U42" s="37">
        <f>IF(A42="","",IFERROR(T42/ABS(G42),""))</f>
        <v/>
      </c>
      <c r="V42" s="37">
        <f>IF(A42="","",IFERROR((I42*Assumptions!$B$10-J42)/J42,""))</f>
        <v/>
      </c>
      <c r="W42" s="36">
        <f>IF(A42="","",IF(OR(Q42="Blocked",R42="Critical",V42&lt;Assumptions!$B$12,ABS(U42)&gt;Assumptions!$B$11),"REVIEW","OK"))</f>
        <v/>
      </c>
    </row>
    <row r="43">
      <c r="A43" s="31" t="inlineStr"/>
      <c r="B43" s="31" t="inlineStr"/>
      <c r="C43" s="31" t="inlineStr"/>
      <c r="D43" s="31" t="inlineStr"/>
      <c r="E43" s="31" t="inlineStr"/>
      <c r="F43" s="31" t="inlineStr"/>
      <c r="G43" s="32" t="inlineStr"/>
      <c r="H43" s="32" t="inlineStr"/>
      <c r="I43" s="32" t="inlineStr"/>
      <c r="J43" s="32" t="inlineStr"/>
      <c r="K43" s="33" t="inlineStr"/>
      <c r="L43" s="34" t="inlineStr"/>
      <c r="M43" s="32" t="inlineStr"/>
      <c r="N43" s="32" t="inlineStr"/>
      <c r="O43" s="32" t="inlineStr"/>
      <c r="P43" s="35" t="inlineStr"/>
      <c r="Q43" s="31" t="inlineStr"/>
      <c r="R43" s="31" t="inlineStr"/>
      <c r="S43" s="31" t="inlineStr"/>
      <c r="T43" s="36">
        <f>IF(A43="","",IFERROR(H43-G43,""))</f>
        <v/>
      </c>
      <c r="U43" s="37">
        <f>IF(A43="","",IFERROR(T43/ABS(G43),""))</f>
        <v/>
      </c>
      <c r="V43" s="37">
        <f>IF(A43="","",IFERROR((I43*Assumptions!$B$10-J43)/J43,""))</f>
        <v/>
      </c>
      <c r="W43" s="36">
        <f>IF(A43="","",IF(OR(Q43="Blocked",R43="Critical",V43&lt;Assumptions!$B$12,ABS(U43)&gt;Assumptions!$B$11),"REVIEW","OK"))</f>
        <v/>
      </c>
    </row>
    <row r="44">
      <c r="A44" s="31" t="inlineStr"/>
      <c r="B44" s="31" t="inlineStr"/>
      <c r="C44" s="31" t="inlineStr"/>
      <c r="D44" s="31" t="inlineStr"/>
      <c r="E44" s="31" t="inlineStr"/>
      <c r="F44" s="31" t="inlineStr"/>
      <c r="G44" s="32" t="inlineStr"/>
      <c r="H44" s="32" t="inlineStr"/>
      <c r="I44" s="32" t="inlineStr"/>
      <c r="J44" s="32" t="inlineStr"/>
      <c r="K44" s="33" t="inlineStr"/>
      <c r="L44" s="34" t="inlineStr"/>
      <c r="M44" s="32" t="inlineStr"/>
      <c r="N44" s="32" t="inlineStr"/>
      <c r="O44" s="32" t="inlineStr"/>
      <c r="P44" s="35" t="inlineStr"/>
      <c r="Q44" s="31" t="inlineStr"/>
      <c r="R44" s="31" t="inlineStr"/>
      <c r="S44" s="31" t="inlineStr"/>
      <c r="T44" s="36">
        <f>IF(A44="","",IFERROR(H44-G44,""))</f>
        <v/>
      </c>
      <c r="U44" s="37">
        <f>IF(A44="","",IFERROR(T44/ABS(G44),""))</f>
        <v/>
      </c>
      <c r="V44" s="37">
        <f>IF(A44="","",IFERROR((I44*Assumptions!$B$10-J44)/J44,""))</f>
        <v/>
      </c>
      <c r="W44" s="36">
        <f>IF(A44="","",IF(OR(Q44="Blocked",R44="Critical",V44&lt;Assumptions!$B$12,ABS(U44)&gt;Assumptions!$B$11),"REVIEW","OK"))</f>
        <v/>
      </c>
    </row>
    <row r="45">
      <c r="A45" s="31" t="inlineStr"/>
      <c r="B45" s="31" t="inlineStr"/>
      <c r="C45" s="31" t="inlineStr"/>
      <c r="D45" s="31" t="inlineStr"/>
      <c r="E45" s="31" t="inlineStr"/>
      <c r="F45" s="31" t="inlineStr"/>
      <c r="G45" s="32" t="inlineStr"/>
      <c r="H45" s="32" t="inlineStr"/>
      <c r="I45" s="32" t="inlineStr"/>
      <c r="J45" s="32" t="inlineStr"/>
      <c r="K45" s="33" t="inlineStr"/>
      <c r="L45" s="34" t="inlineStr"/>
      <c r="M45" s="32" t="inlineStr"/>
      <c r="N45" s="32" t="inlineStr"/>
      <c r="O45" s="32" t="inlineStr"/>
      <c r="P45" s="35" t="inlineStr"/>
      <c r="Q45" s="31" t="inlineStr"/>
      <c r="R45" s="31" t="inlineStr"/>
      <c r="S45" s="31" t="inlineStr"/>
      <c r="T45" s="36">
        <f>IF(A45="","",IFERROR(H45-G45,""))</f>
        <v/>
      </c>
      <c r="U45" s="37">
        <f>IF(A45="","",IFERROR(T45/ABS(G45),""))</f>
        <v/>
      </c>
      <c r="V45" s="37">
        <f>IF(A45="","",IFERROR((I45*Assumptions!$B$10-J45)/J45,""))</f>
        <v/>
      </c>
      <c r="W45" s="36">
        <f>IF(A45="","",IF(OR(Q45="Blocked",R45="Critical",V45&lt;Assumptions!$B$12,ABS(U45)&gt;Assumptions!$B$11),"REVIEW","OK"))</f>
        <v/>
      </c>
    </row>
    <row r="46">
      <c r="A46" s="31" t="inlineStr"/>
      <c r="B46" s="31" t="inlineStr"/>
      <c r="C46" s="31" t="inlineStr"/>
      <c r="D46" s="31" t="inlineStr"/>
      <c r="E46" s="31" t="inlineStr"/>
      <c r="F46" s="31" t="inlineStr"/>
      <c r="G46" s="32" t="inlineStr"/>
      <c r="H46" s="32" t="inlineStr"/>
      <c r="I46" s="32" t="inlineStr"/>
      <c r="J46" s="32" t="inlineStr"/>
      <c r="K46" s="33" t="inlineStr"/>
      <c r="L46" s="34" t="inlineStr"/>
      <c r="M46" s="32" t="inlineStr"/>
      <c r="N46" s="32" t="inlineStr"/>
      <c r="O46" s="32" t="inlineStr"/>
      <c r="P46" s="35" t="inlineStr"/>
      <c r="Q46" s="31" t="inlineStr"/>
      <c r="R46" s="31" t="inlineStr"/>
      <c r="S46" s="31" t="inlineStr"/>
      <c r="T46" s="36">
        <f>IF(A46="","",IFERROR(H46-G46,""))</f>
        <v/>
      </c>
      <c r="U46" s="37">
        <f>IF(A46="","",IFERROR(T46/ABS(G46),""))</f>
        <v/>
      </c>
      <c r="V46" s="37">
        <f>IF(A46="","",IFERROR((I46*Assumptions!$B$10-J46)/J46,""))</f>
        <v/>
      </c>
      <c r="W46" s="36">
        <f>IF(A46="","",IF(OR(Q46="Blocked",R46="Critical",V46&lt;Assumptions!$B$12,ABS(U46)&gt;Assumptions!$B$11),"REVIEW","OK"))</f>
        <v/>
      </c>
    </row>
    <row r="47">
      <c r="A47" s="31" t="inlineStr"/>
      <c r="B47" s="31" t="inlineStr"/>
      <c r="C47" s="31" t="inlineStr"/>
      <c r="D47" s="31" t="inlineStr"/>
      <c r="E47" s="31" t="inlineStr"/>
      <c r="F47" s="31" t="inlineStr"/>
      <c r="G47" s="32" t="inlineStr"/>
      <c r="H47" s="32" t="inlineStr"/>
      <c r="I47" s="32" t="inlineStr"/>
      <c r="J47" s="32" t="inlineStr"/>
      <c r="K47" s="33" t="inlineStr"/>
      <c r="L47" s="34" t="inlineStr"/>
      <c r="M47" s="32" t="inlineStr"/>
      <c r="N47" s="32" t="inlineStr"/>
      <c r="O47" s="32" t="inlineStr"/>
      <c r="P47" s="35" t="inlineStr"/>
      <c r="Q47" s="31" t="inlineStr"/>
      <c r="R47" s="31" t="inlineStr"/>
      <c r="S47" s="31" t="inlineStr"/>
      <c r="T47" s="36">
        <f>IF(A47="","",IFERROR(H47-G47,""))</f>
        <v/>
      </c>
      <c r="U47" s="37">
        <f>IF(A47="","",IFERROR(T47/ABS(G47),""))</f>
        <v/>
      </c>
      <c r="V47" s="37">
        <f>IF(A47="","",IFERROR((I47*Assumptions!$B$10-J47)/J47,""))</f>
        <v/>
      </c>
      <c r="W47" s="36">
        <f>IF(A47="","",IF(OR(Q47="Blocked",R47="Critical",V47&lt;Assumptions!$B$12,ABS(U47)&gt;Assumptions!$B$11),"REVIEW","OK"))</f>
        <v/>
      </c>
    </row>
    <row r="48">
      <c r="A48" s="31" t="inlineStr"/>
      <c r="B48" s="31" t="inlineStr"/>
      <c r="C48" s="31" t="inlineStr"/>
      <c r="D48" s="31" t="inlineStr"/>
      <c r="E48" s="31" t="inlineStr"/>
      <c r="F48" s="31" t="inlineStr"/>
      <c r="G48" s="32" t="inlineStr"/>
      <c r="H48" s="32" t="inlineStr"/>
      <c r="I48" s="32" t="inlineStr"/>
      <c r="J48" s="32" t="inlineStr"/>
      <c r="K48" s="33" t="inlineStr"/>
      <c r="L48" s="34" t="inlineStr"/>
      <c r="M48" s="32" t="inlineStr"/>
      <c r="N48" s="32" t="inlineStr"/>
      <c r="O48" s="32" t="inlineStr"/>
      <c r="P48" s="35" t="inlineStr"/>
      <c r="Q48" s="31" t="inlineStr"/>
      <c r="R48" s="31" t="inlineStr"/>
      <c r="S48" s="31" t="inlineStr"/>
      <c r="T48" s="36">
        <f>IF(A48="","",IFERROR(H48-G48,""))</f>
        <v/>
      </c>
      <c r="U48" s="37">
        <f>IF(A48="","",IFERROR(T48/ABS(G48),""))</f>
        <v/>
      </c>
      <c r="V48" s="37">
        <f>IF(A48="","",IFERROR((I48*Assumptions!$B$10-J48)/J48,""))</f>
        <v/>
      </c>
      <c r="W48" s="36">
        <f>IF(A48="","",IF(OR(Q48="Blocked",R48="Critical",V48&lt;Assumptions!$B$12,ABS(U48)&gt;Assumptions!$B$11),"REVIEW","OK"))</f>
        <v/>
      </c>
    </row>
    <row r="49">
      <c r="A49" s="31" t="inlineStr"/>
      <c r="B49" s="31" t="inlineStr"/>
      <c r="C49" s="31" t="inlineStr"/>
      <c r="D49" s="31" t="inlineStr"/>
      <c r="E49" s="31" t="inlineStr"/>
      <c r="F49" s="31" t="inlineStr"/>
      <c r="G49" s="32" t="inlineStr"/>
      <c r="H49" s="32" t="inlineStr"/>
      <c r="I49" s="32" t="inlineStr"/>
      <c r="J49" s="32" t="inlineStr"/>
      <c r="K49" s="33" t="inlineStr"/>
      <c r="L49" s="34" t="inlineStr"/>
      <c r="M49" s="32" t="inlineStr"/>
      <c r="N49" s="32" t="inlineStr"/>
      <c r="O49" s="32" t="inlineStr"/>
      <c r="P49" s="35" t="inlineStr"/>
      <c r="Q49" s="31" t="inlineStr"/>
      <c r="R49" s="31" t="inlineStr"/>
      <c r="S49" s="31" t="inlineStr"/>
      <c r="T49" s="36">
        <f>IF(A49="","",IFERROR(H49-G49,""))</f>
        <v/>
      </c>
      <c r="U49" s="37">
        <f>IF(A49="","",IFERROR(T49/ABS(G49),""))</f>
        <v/>
      </c>
      <c r="V49" s="37">
        <f>IF(A49="","",IFERROR((I49*Assumptions!$B$10-J49)/J49,""))</f>
        <v/>
      </c>
      <c r="W49" s="36">
        <f>IF(A49="","",IF(OR(Q49="Blocked",R49="Critical",V49&lt;Assumptions!$B$12,ABS(U49)&gt;Assumptions!$B$11),"REVIEW","OK"))</f>
        <v/>
      </c>
    </row>
    <row r="50">
      <c r="A50" s="31" t="inlineStr"/>
      <c r="B50" s="31" t="inlineStr"/>
      <c r="C50" s="31" t="inlineStr"/>
      <c r="D50" s="31" t="inlineStr"/>
      <c r="E50" s="31" t="inlineStr"/>
      <c r="F50" s="31" t="inlineStr"/>
      <c r="G50" s="32" t="inlineStr"/>
      <c r="H50" s="32" t="inlineStr"/>
      <c r="I50" s="32" t="inlineStr"/>
      <c r="J50" s="32" t="inlineStr"/>
      <c r="K50" s="33" t="inlineStr"/>
      <c r="L50" s="34" t="inlineStr"/>
      <c r="M50" s="32" t="inlineStr"/>
      <c r="N50" s="32" t="inlineStr"/>
      <c r="O50" s="32" t="inlineStr"/>
      <c r="P50" s="35" t="inlineStr"/>
      <c r="Q50" s="31" t="inlineStr"/>
      <c r="R50" s="31" t="inlineStr"/>
      <c r="S50" s="31" t="inlineStr"/>
      <c r="T50" s="36">
        <f>IF(A50="","",IFERROR(H50-G50,""))</f>
        <v/>
      </c>
      <c r="U50" s="37">
        <f>IF(A50="","",IFERROR(T50/ABS(G50),""))</f>
        <v/>
      </c>
      <c r="V50" s="37">
        <f>IF(A50="","",IFERROR((I50*Assumptions!$B$10-J50)/J50,""))</f>
        <v/>
      </c>
      <c r="W50" s="36">
        <f>IF(A50="","",IF(OR(Q50="Blocked",R50="Critical",V50&lt;Assumptions!$B$12,ABS(U50)&gt;Assumptions!$B$11),"REVIEW","OK"))</f>
        <v/>
      </c>
    </row>
    <row r="51">
      <c r="A51" s="31" t="inlineStr"/>
      <c r="B51" s="31" t="inlineStr"/>
      <c r="C51" s="31" t="inlineStr"/>
      <c r="D51" s="31" t="inlineStr"/>
      <c r="E51" s="31" t="inlineStr"/>
      <c r="F51" s="31" t="inlineStr"/>
      <c r="G51" s="32" t="inlineStr"/>
      <c r="H51" s="32" t="inlineStr"/>
      <c r="I51" s="32" t="inlineStr"/>
      <c r="J51" s="32" t="inlineStr"/>
      <c r="K51" s="33" t="inlineStr"/>
      <c r="L51" s="34" t="inlineStr"/>
      <c r="M51" s="32" t="inlineStr"/>
      <c r="N51" s="32" t="inlineStr"/>
      <c r="O51" s="32" t="inlineStr"/>
      <c r="P51" s="35" t="inlineStr"/>
      <c r="Q51" s="31" t="inlineStr"/>
      <c r="R51" s="31" t="inlineStr"/>
      <c r="S51" s="31" t="inlineStr"/>
      <c r="T51" s="36">
        <f>IF(A51="","",IFERROR(H51-G51,""))</f>
        <v/>
      </c>
      <c r="U51" s="37">
        <f>IF(A51="","",IFERROR(T51/ABS(G51),""))</f>
        <v/>
      </c>
      <c r="V51" s="37">
        <f>IF(A51="","",IFERROR((I51*Assumptions!$B$10-J51)/J51,""))</f>
        <v/>
      </c>
      <c r="W51" s="36">
        <f>IF(A51="","",IF(OR(Q51="Blocked",R51="Critical",V51&lt;Assumptions!$B$12,ABS(U51)&gt;Assumptions!$B$11),"REVIEW","OK"))</f>
        <v/>
      </c>
    </row>
    <row r="52">
      <c r="A52" s="31" t="inlineStr"/>
      <c r="B52" s="31" t="inlineStr"/>
      <c r="C52" s="31" t="inlineStr"/>
      <c r="D52" s="31" t="inlineStr"/>
      <c r="E52" s="31" t="inlineStr"/>
      <c r="F52" s="31" t="inlineStr"/>
      <c r="G52" s="32" t="inlineStr"/>
      <c r="H52" s="32" t="inlineStr"/>
      <c r="I52" s="32" t="inlineStr"/>
      <c r="J52" s="32" t="inlineStr"/>
      <c r="K52" s="33" t="inlineStr"/>
      <c r="L52" s="34" t="inlineStr"/>
      <c r="M52" s="32" t="inlineStr"/>
      <c r="N52" s="32" t="inlineStr"/>
      <c r="O52" s="32" t="inlineStr"/>
      <c r="P52" s="35" t="inlineStr"/>
      <c r="Q52" s="31" t="inlineStr"/>
      <c r="R52" s="31" t="inlineStr"/>
      <c r="S52" s="31" t="inlineStr"/>
      <c r="T52" s="36">
        <f>IF(A52="","",IFERROR(H52-G52,""))</f>
        <v/>
      </c>
      <c r="U52" s="37">
        <f>IF(A52="","",IFERROR(T52/ABS(G52),""))</f>
        <v/>
      </c>
      <c r="V52" s="37">
        <f>IF(A52="","",IFERROR((I52*Assumptions!$B$10-J52)/J52,""))</f>
        <v/>
      </c>
      <c r="W52" s="36">
        <f>IF(A52="","",IF(OR(Q52="Blocked",R52="Critical",V52&lt;Assumptions!$B$12,ABS(U52)&gt;Assumptions!$B$11),"REVIEW","OK"))</f>
        <v/>
      </c>
    </row>
    <row r="53">
      <c r="A53" s="31" t="inlineStr"/>
      <c r="B53" s="31" t="inlineStr"/>
      <c r="C53" s="31" t="inlineStr"/>
      <c r="D53" s="31" t="inlineStr"/>
      <c r="E53" s="31" t="inlineStr"/>
      <c r="F53" s="31" t="inlineStr"/>
      <c r="G53" s="32" t="inlineStr"/>
      <c r="H53" s="32" t="inlineStr"/>
      <c r="I53" s="32" t="inlineStr"/>
      <c r="J53" s="32" t="inlineStr"/>
      <c r="K53" s="33" t="inlineStr"/>
      <c r="L53" s="34" t="inlineStr"/>
      <c r="M53" s="32" t="inlineStr"/>
      <c r="N53" s="32" t="inlineStr"/>
      <c r="O53" s="32" t="inlineStr"/>
      <c r="P53" s="35" t="inlineStr"/>
      <c r="Q53" s="31" t="inlineStr"/>
      <c r="R53" s="31" t="inlineStr"/>
      <c r="S53" s="31" t="inlineStr"/>
      <c r="T53" s="36">
        <f>IF(A53="","",IFERROR(H53-G53,""))</f>
        <v/>
      </c>
      <c r="U53" s="37">
        <f>IF(A53="","",IFERROR(T53/ABS(G53),""))</f>
        <v/>
      </c>
      <c r="V53" s="37">
        <f>IF(A53="","",IFERROR((I53*Assumptions!$B$10-J53)/J53,""))</f>
        <v/>
      </c>
      <c r="W53" s="36">
        <f>IF(A53="","",IF(OR(Q53="Blocked",R53="Critical",V53&lt;Assumptions!$B$12,ABS(U53)&gt;Assumptions!$B$11),"REVIEW","OK"))</f>
        <v/>
      </c>
    </row>
    <row r="54">
      <c r="A54" s="31" t="inlineStr"/>
      <c r="B54" s="31" t="inlineStr"/>
      <c r="C54" s="31" t="inlineStr"/>
      <c r="D54" s="31" t="inlineStr"/>
      <c r="E54" s="31" t="inlineStr"/>
      <c r="F54" s="31" t="inlineStr"/>
      <c r="G54" s="32" t="inlineStr"/>
      <c r="H54" s="32" t="inlineStr"/>
      <c r="I54" s="32" t="inlineStr"/>
      <c r="J54" s="32" t="inlineStr"/>
      <c r="K54" s="33" t="inlineStr"/>
      <c r="L54" s="34" t="inlineStr"/>
      <c r="M54" s="32" t="inlineStr"/>
      <c r="N54" s="32" t="inlineStr"/>
      <c r="O54" s="32" t="inlineStr"/>
      <c r="P54" s="35" t="inlineStr"/>
      <c r="Q54" s="31" t="inlineStr"/>
      <c r="R54" s="31" t="inlineStr"/>
      <c r="S54" s="31" t="inlineStr"/>
      <c r="T54" s="36">
        <f>IF(A54="","",IFERROR(H54-G54,""))</f>
        <v/>
      </c>
      <c r="U54" s="37">
        <f>IF(A54="","",IFERROR(T54/ABS(G54),""))</f>
        <v/>
      </c>
      <c r="V54" s="37">
        <f>IF(A54="","",IFERROR((I54*Assumptions!$B$10-J54)/J54,""))</f>
        <v/>
      </c>
      <c r="W54" s="36">
        <f>IF(A54="","",IF(OR(Q54="Blocked",R54="Critical",V54&lt;Assumptions!$B$12,ABS(U54)&gt;Assumptions!$B$11),"REVIEW","OK"))</f>
        <v/>
      </c>
    </row>
    <row r="55">
      <c r="A55" s="31" t="inlineStr"/>
      <c r="B55" s="31" t="inlineStr"/>
      <c r="C55" s="31" t="inlineStr"/>
      <c r="D55" s="31" t="inlineStr"/>
      <c r="E55" s="31" t="inlineStr"/>
      <c r="F55" s="31" t="inlineStr"/>
      <c r="G55" s="32" t="inlineStr"/>
      <c r="H55" s="32" t="inlineStr"/>
      <c r="I55" s="32" t="inlineStr"/>
      <c r="J55" s="32" t="inlineStr"/>
      <c r="K55" s="33" t="inlineStr"/>
      <c r="L55" s="34" t="inlineStr"/>
      <c r="M55" s="32" t="inlineStr"/>
      <c r="N55" s="32" t="inlineStr"/>
      <c r="O55" s="32" t="inlineStr"/>
      <c r="P55" s="35" t="inlineStr"/>
      <c r="Q55" s="31" t="inlineStr"/>
      <c r="R55" s="31" t="inlineStr"/>
      <c r="S55" s="31" t="inlineStr"/>
      <c r="T55" s="36">
        <f>IF(A55="","",IFERROR(H55-G55,""))</f>
        <v/>
      </c>
      <c r="U55" s="37">
        <f>IF(A55="","",IFERROR(T55/ABS(G55),""))</f>
        <v/>
      </c>
      <c r="V55" s="37">
        <f>IF(A55="","",IFERROR((I55*Assumptions!$B$10-J55)/J55,""))</f>
        <v/>
      </c>
      <c r="W55" s="36">
        <f>IF(A55="","",IF(OR(Q55="Blocked",R55="Critical",V55&lt;Assumptions!$B$12,ABS(U55)&gt;Assumptions!$B$11),"REVIEW","OK"))</f>
        <v/>
      </c>
    </row>
    <row r="56">
      <c r="A56" s="31" t="inlineStr"/>
      <c r="B56" s="31" t="inlineStr"/>
      <c r="C56" s="31" t="inlineStr"/>
      <c r="D56" s="31" t="inlineStr"/>
      <c r="E56" s="31" t="inlineStr"/>
      <c r="F56" s="31" t="inlineStr"/>
      <c r="G56" s="32" t="inlineStr"/>
      <c r="H56" s="32" t="inlineStr"/>
      <c r="I56" s="32" t="inlineStr"/>
      <c r="J56" s="32" t="inlineStr"/>
      <c r="K56" s="33" t="inlineStr"/>
      <c r="L56" s="34" t="inlineStr"/>
      <c r="M56" s="32" t="inlineStr"/>
      <c r="N56" s="32" t="inlineStr"/>
      <c r="O56" s="32" t="inlineStr"/>
      <c r="P56" s="35" t="inlineStr"/>
      <c r="Q56" s="31" t="inlineStr"/>
      <c r="R56" s="31" t="inlineStr"/>
      <c r="S56" s="31" t="inlineStr"/>
      <c r="T56" s="36">
        <f>IF(A56="","",IFERROR(H56-G56,""))</f>
        <v/>
      </c>
      <c r="U56" s="37">
        <f>IF(A56="","",IFERROR(T56/ABS(G56),""))</f>
        <v/>
      </c>
      <c r="V56" s="37">
        <f>IF(A56="","",IFERROR((I56*Assumptions!$B$10-J56)/J56,""))</f>
        <v/>
      </c>
      <c r="W56" s="36">
        <f>IF(A56="","",IF(OR(Q56="Blocked",R56="Critical",V56&lt;Assumptions!$B$12,ABS(U56)&gt;Assumptions!$B$11),"REVIEW","OK"))</f>
        <v/>
      </c>
    </row>
    <row r="57">
      <c r="A57" s="31" t="inlineStr"/>
      <c r="B57" s="31" t="inlineStr"/>
      <c r="C57" s="31" t="inlineStr"/>
      <c r="D57" s="31" t="inlineStr"/>
      <c r="E57" s="31" t="inlineStr"/>
      <c r="F57" s="31" t="inlineStr"/>
      <c r="G57" s="32" t="inlineStr"/>
      <c r="H57" s="32" t="inlineStr"/>
      <c r="I57" s="32" t="inlineStr"/>
      <c r="J57" s="32" t="inlineStr"/>
      <c r="K57" s="33" t="inlineStr"/>
      <c r="L57" s="34" t="inlineStr"/>
      <c r="M57" s="32" t="inlineStr"/>
      <c r="N57" s="32" t="inlineStr"/>
      <c r="O57" s="32" t="inlineStr"/>
      <c r="P57" s="35" t="inlineStr"/>
      <c r="Q57" s="31" t="inlineStr"/>
      <c r="R57" s="31" t="inlineStr"/>
      <c r="S57" s="31" t="inlineStr"/>
      <c r="T57" s="36">
        <f>IF(A57="","",IFERROR(H57-G57,""))</f>
        <v/>
      </c>
      <c r="U57" s="37">
        <f>IF(A57="","",IFERROR(T57/ABS(G57),""))</f>
        <v/>
      </c>
      <c r="V57" s="37">
        <f>IF(A57="","",IFERROR((I57*Assumptions!$B$10-J57)/J57,""))</f>
        <v/>
      </c>
      <c r="W57" s="36">
        <f>IF(A57="","",IF(OR(Q57="Blocked",R57="Critical",V57&lt;Assumptions!$B$12,ABS(U57)&gt;Assumptions!$B$11),"REVIEW","OK"))</f>
        <v/>
      </c>
    </row>
  </sheetData>
  <mergeCells count="2">
    <mergeCell ref="A3:W4"/>
    <mergeCell ref="A1:W2"/>
  </mergeCells>
  <conditionalFormatting sqref="W8:W57">
    <cfRule type="expression" priority="1" dxfId="0">
      <formula>W8="REVIEW"</formula>
    </cfRule>
    <cfRule type="expression" priority="2" dxfId="1">
      <formula>W8="OK"</formula>
    </cfRule>
  </conditionalFormatting>
  <conditionalFormatting sqref="U8:U57">
    <cfRule type="cellIs" priority="3" operator="greaterThan" dxfId="2">
      <formula>Assumptions!$B$11</formula>
    </cfRule>
  </conditionalFormatting>
  <conditionalFormatting sqref="V8:V57">
    <cfRule type="cellIs" priority="4" operator="lessThan" dxfId="0">
      <formula>Assumptions!$B$12</formula>
    </cfRule>
  </conditionalFormatting>
  <dataValidations count="5">
    <dataValidation sqref="B8:B57" showDropDown="0" showInputMessage="0" showErrorMessage="0" allowBlank="1" type="list">
      <formula1>"Jan,Feb,Mar,Apr,May,Jun,Jul,Aug,Sep,Oct,Nov,Dec"</formula1>
    </dataValidation>
    <dataValidation sqref="Q8:Q57" showDropDown="0" showInputMessage="0" showErrorMessage="0" allowBlank="1" type="list">
      <formula1>"Not Started,In Progress,Ready,Approved,Live,Complete,At Risk,Blocked"</formula1>
    </dataValidation>
    <dataValidation sqref="R8:R57" showDropDown="0" showInputMessage="0" showErrorMessage="0" allowBlank="1" type="list">
      <formula1>"Critical,High,Medium,Low"</formula1>
    </dataValidation>
    <dataValidation sqref="E8:E57" showDropDown="0" showInputMessage="0" showErrorMessage="0" allowBlank="1" type="list">
      <formula1>"Founder,Marketing Lead,Operations Lead,Finance Lead,Store Manager,Franchisee,Agency"</formula1>
    </dataValidation>
    <dataValidation sqref="F8:F57" showDropDown="0" showInputMessage="0" showErrorMessage="0" allowBlank="1" type="list">
      <formula1>"Meta,Google,TikTok,Instagram,Email,SMS,WhatsApp,In-store,Aggregator,Influencer,PR,OOH"</formula1>
    </dataValidation>
  </dataValidations>
  <pageMargins left="0.75" right="0.75" top="1" bottom="1" header="0.5" footer="0.5"/>
  <pageSetup fitToHeight="0" fitToWidth="1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M19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0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6" customWidth="1" min="7" max="7"/>
    <col width="14" customWidth="1" min="8" max="8"/>
    <col width="16" customWidth="1" min="9" max="9"/>
    <col width="16" customWidth="1" min="10" max="10"/>
    <col width="14" customWidth="1" min="11" max="11"/>
    <col width="22" customWidth="1" min="12" max="12"/>
    <col width="24" customWidth="1" min="13" max="13"/>
  </cols>
  <sheetData>
    <row r="1" ht="28" customHeight="1">
      <c r="A1" s="1" t="inlineStr">
        <is>
          <t>Calc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</row>
    <row r="2" ht="28" customHeight="1">
      <c r="A2" s="2" t="n"/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</row>
    <row r="3" ht="24" customHeight="1">
      <c r="A3" s="3" t="inlineStr">
        <is>
          <t>Formula-led monthly roll-up. Keep formulas intact for auditability.</t>
        </is>
      </c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</row>
    <row r="4" ht="24" customHeight="1">
      <c r="A4" s="4" t="n"/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4" t="n"/>
    </row>
    <row r="5"/>
    <row r="6"/>
    <row r="7">
      <c r="A7" s="12" t="inlineStr">
        <is>
          <t>Month</t>
        </is>
      </c>
      <c r="B7" s="12" t="inlineStr">
        <is>
          <t>Plan / Target</t>
        </is>
      </c>
      <c r="C7" s="12" t="inlineStr">
        <is>
          <t>Actual / Progress</t>
        </is>
      </c>
      <c r="D7" s="12" t="inlineStr">
        <is>
          <t>Revenue / Value</t>
        </is>
      </c>
      <c r="E7" s="12" t="inlineStr">
        <is>
          <t>Cost / Investment</t>
        </is>
      </c>
      <c r="F7" s="12" t="inlineStr">
        <is>
          <t>Gross Profit / Benefit</t>
        </is>
      </c>
      <c r="G7" s="12" t="inlineStr">
        <is>
          <t>Variance</t>
        </is>
      </c>
      <c r="H7" s="12" t="inlineStr">
        <is>
          <t>Variance %</t>
        </is>
      </c>
      <c r="I7" s="12" t="inlineStr">
        <is>
          <t>Weekly Health</t>
        </is>
      </c>
      <c r="J7" s="12" t="inlineStr">
        <is>
          <t>Completion %</t>
        </is>
      </c>
      <c r="K7" s="12" t="inlineStr">
        <is>
          <t>Open Risks</t>
        </is>
      </c>
      <c r="L7" s="12" t="inlineStr">
        <is>
          <t>Top Area</t>
        </is>
      </c>
      <c r="M7" s="12" t="inlineStr">
        <is>
          <t>Management Signal</t>
        </is>
      </c>
    </row>
    <row r="8">
      <c r="A8" s="22" t="inlineStr">
        <is>
          <t>Jan</t>
        </is>
      </c>
      <c r="B8" s="38">
        <f>SUMIFS(Inputs!$G$8:$G$57,Inputs!$B$8:$B$57,$A8)</f>
        <v/>
      </c>
      <c r="C8" s="38">
        <f>SUMIFS(Inputs!$H$8:$H$57,Inputs!$B$8:$B$57,$A8)</f>
        <v/>
      </c>
      <c r="D8" s="38">
        <f>SUMIFS(Inputs!$I$8:$I$57,Inputs!$B$8:$B$57,$A8)</f>
        <v/>
      </c>
      <c r="E8" s="38">
        <f>SUMIFS(Inputs!$J$8:$J$57,Inputs!$B$8:$B$57,$A8)</f>
        <v/>
      </c>
      <c r="F8" s="38">
        <f>D8*Assumptions!$B$10-E8</f>
        <v/>
      </c>
      <c r="G8" s="22">
        <f>C8-B8</f>
        <v/>
      </c>
      <c r="H8" s="39">
        <f>IFERROR(G8/ABS(B8),0)</f>
        <v/>
      </c>
      <c r="I8" s="39">
        <f>IFERROR(F8/E8,0)</f>
        <v/>
      </c>
      <c r="J8" s="40">
        <f>IFERROR((COUNTIFS(Inputs!$B$8:$B$57,$A8,Inputs!$Q$8:$Q$57,"Complete")+COUNTIFS(Inputs!$B$8:$B$57,$A8,Inputs!$Q$8:$Q$57,"Live")+COUNTIFS(Inputs!$B$8:$B$57,$A8,Inputs!$Q$8:$Q$57,"Ready"))/COUNTIFS(Inputs!$B$8:$B$57,$A8),0)</f>
        <v/>
      </c>
      <c r="K8" s="22">
        <f>COUNTIFS(Inputs!$B$8:$B$57,$A8,Inputs!$W$8:$W$57,"REVIEW")</f>
        <v/>
      </c>
      <c r="L8" s="22">
        <f>IFERROR(XLOOKUP(MAXIFS(Inputs!$I$8:$I$57,Inputs!$B$8:$B$57,$A8),Inputs!$I$8:$I$57,Inputs!$C$8:$C$57,""),"")</f>
        <v/>
      </c>
      <c r="M8" s="22">
        <f>IF(K8&gt;0,"Management review",IF(I8&gt;=Assumptions!$B$12,"Scale / continue","Improve economics"))</f>
        <v/>
      </c>
    </row>
    <row r="9">
      <c r="A9" s="22" t="inlineStr">
        <is>
          <t>Feb</t>
        </is>
      </c>
      <c r="B9" s="38">
        <f>SUMIFS(Inputs!$G$8:$G$57,Inputs!$B$8:$B$57,$A9)</f>
        <v/>
      </c>
      <c r="C9" s="38">
        <f>SUMIFS(Inputs!$H$8:$H$57,Inputs!$B$8:$B$57,$A9)</f>
        <v/>
      </c>
      <c r="D9" s="38">
        <f>SUMIFS(Inputs!$I$8:$I$57,Inputs!$B$8:$B$57,$A9)</f>
        <v/>
      </c>
      <c r="E9" s="38">
        <f>SUMIFS(Inputs!$J$8:$J$57,Inputs!$B$8:$B$57,$A9)</f>
        <v/>
      </c>
      <c r="F9" s="38">
        <f>D9*Assumptions!$B$10-E9</f>
        <v/>
      </c>
      <c r="G9" s="22">
        <f>C9-B9</f>
        <v/>
      </c>
      <c r="H9" s="39">
        <f>IFERROR(G9/ABS(B9),0)</f>
        <v/>
      </c>
      <c r="I9" s="39">
        <f>IFERROR(F9/E9,0)</f>
        <v/>
      </c>
      <c r="J9" s="40">
        <f>IFERROR((COUNTIFS(Inputs!$B$8:$B$57,$A9,Inputs!$Q$8:$Q$57,"Complete")+COUNTIFS(Inputs!$B$8:$B$57,$A9,Inputs!$Q$8:$Q$57,"Live")+COUNTIFS(Inputs!$B$8:$B$57,$A9,Inputs!$Q$8:$Q$57,"Ready"))/COUNTIFS(Inputs!$B$8:$B$57,$A9),0)</f>
        <v/>
      </c>
      <c r="K9" s="22">
        <f>COUNTIFS(Inputs!$B$8:$B$57,$A9,Inputs!$W$8:$W$57,"REVIEW")</f>
        <v/>
      </c>
      <c r="L9" s="22">
        <f>IFERROR(XLOOKUP(MAXIFS(Inputs!$I$8:$I$57,Inputs!$B$8:$B$57,$A9),Inputs!$I$8:$I$57,Inputs!$C$8:$C$57,""),"")</f>
        <v/>
      </c>
      <c r="M9" s="22">
        <f>IF(K9&gt;0,"Management review",IF(I9&gt;=Assumptions!$B$12,"Scale / continue","Improve economics"))</f>
        <v/>
      </c>
    </row>
    <row r="10">
      <c r="A10" s="22" t="inlineStr">
        <is>
          <t>Mar</t>
        </is>
      </c>
      <c r="B10" s="38">
        <f>SUMIFS(Inputs!$G$8:$G$57,Inputs!$B$8:$B$57,$A10)</f>
        <v/>
      </c>
      <c r="C10" s="38">
        <f>SUMIFS(Inputs!$H$8:$H$57,Inputs!$B$8:$B$57,$A10)</f>
        <v/>
      </c>
      <c r="D10" s="38">
        <f>SUMIFS(Inputs!$I$8:$I$57,Inputs!$B$8:$B$57,$A10)</f>
        <v/>
      </c>
      <c r="E10" s="38">
        <f>SUMIFS(Inputs!$J$8:$J$57,Inputs!$B$8:$B$57,$A10)</f>
        <v/>
      </c>
      <c r="F10" s="38">
        <f>D10*Assumptions!$B$10-E10</f>
        <v/>
      </c>
      <c r="G10" s="22">
        <f>C10-B10</f>
        <v/>
      </c>
      <c r="H10" s="39">
        <f>IFERROR(G10/ABS(B10),0)</f>
        <v/>
      </c>
      <c r="I10" s="39">
        <f>IFERROR(F10/E10,0)</f>
        <v/>
      </c>
      <c r="J10" s="40">
        <f>IFERROR((COUNTIFS(Inputs!$B$8:$B$57,$A10,Inputs!$Q$8:$Q$57,"Complete")+COUNTIFS(Inputs!$B$8:$B$57,$A10,Inputs!$Q$8:$Q$57,"Live")+COUNTIFS(Inputs!$B$8:$B$57,$A10,Inputs!$Q$8:$Q$57,"Ready"))/COUNTIFS(Inputs!$B$8:$B$57,$A10),0)</f>
        <v/>
      </c>
      <c r="K10" s="22">
        <f>COUNTIFS(Inputs!$B$8:$B$57,$A10,Inputs!$W$8:$W$57,"REVIEW")</f>
        <v/>
      </c>
      <c r="L10" s="22">
        <f>IFERROR(XLOOKUP(MAXIFS(Inputs!$I$8:$I$57,Inputs!$B$8:$B$57,$A10),Inputs!$I$8:$I$57,Inputs!$C$8:$C$57,""),"")</f>
        <v/>
      </c>
      <c r="M10" s="22">
        <f>IF(K10&gt;0,"Management review",IF(I10&gt;=Assumptions!$B$12,"Scale / continue","Improve economics"))</f>
        <v/>
      </c>
    </row>
    <row r="11">
      <c r="A11" s="22" t="inlineStr">
        <is>
          <t>Apr</t>
        </is>
      </c>
      <c r="B11" s="38">
        <f>SUMIFS(Inputs!$G$8:$G$57,Inputs!$B$8:$B$57,$A11)</f>
        <v/>
      </c>
      <c r="C11" s="38">
        <f>SUMIFS(Inputs!$H$8:$H$57,Inputs!$B$8:$B$57,$A11)</f>
        <v/>
      </c>
      <c r="D11" s="38">
        <f>SUMIFS(Inputs!$I$8:$I$57,Inputs!$B$8:$B$57,$A11)</f>
        <v/>
      </c>
      <c r="E11" s="38">
        <f>SUMIFS(Inputs!$J$8:$J$57,Inputs!$B$8:$B$57,$A11)</f>
        <v/>
      </c>
      <c r="F11" s="38">
        <f>D11*Assumptions!$B$10-E11</f>
        <v/>
      </c>
      <c r="G11" s="22">
        <f>C11-B11</f>
        <v/>
      </c>
      <c r="H11" s="39">
        <f>IFERROR(G11/ABS(B11),0)</f>
        <v/>
      </c>
      <c r="I11" s="39">
        <f>IFERROR(F11/E11,0)</f>
        <v/>
      </c>
      <c r="J11" s="40">
        <f>IFERROR((COUNTIFS(Inputs!$B$8:$B$57,$A11,Inputs!$Q$8:$Q$57,"Complete")+COUNTIFS(Inputs!$B$8:$B$57,$A11,Inputs!$Q$8:$Q$57,"Live")+COUNTIFS(Inputs!$B$8:$B$57,$A11,Inputs!$Q$8:$Q$57,"Ready"))/COUNTIFS(Inputs!$B$8:$B$57,$A11),0)</f>
        <v/>
      </c>
      <c r="K11" s="22">
        <f>COUNTIFS(Inputs!$B$8:$B$57,$A11,Inputs!$W$8:$W$57,"REVIEW")</f>
        <v/>
      </c>
      <c r="L11" s="22">
        <f>IFERROR(XLOOKUP(MAXIFS(Inputs!$I$8:$I$57,Inputs!$B$8:$B$57,$A11),Inputs!$I$8:$I$57,Inputs!$C$8:$C$57,""),"")</f>
        <v/>
      </c>
      <c r="M11" s="22">
        <f>IF(K11&gt;0,"Management review",IF(I11&gt;=Assumptions!$B$12,"Scale / continue","Improve economics"))</f>
        <v/>
      </c>
    </row>
    <row r="12">
      <c r="A12" s="22" t="inlineStr">
        <is>
          <t>May</t>
        </is>
      </c>
      <c r="B12" s="38">
        <f>SUMIFS(Inputs!$G$8:$G$57,Inputs!$B$8:$B$57,$A12)</f>
        <v/>
      </c>
      <c r="C12" s="38">
        <f>SUMIFS(Inputs!$H$8:$H$57,Inputs!$B$8:$B$57,$A12)</f>
        <v/>
      </c>
      <c r="D12" s="38">
        <f>SUMIFS(Inputs!$I$8:$I$57,Inputs!$B$8:$B$57,$A12)</f>
        <v/>
      </c>
      <c r="E12" s="38">
        <f>SUMIFS(Inputs!$J$8:$J$57,Inputs!$B$8:$B$57,$A12)</f>
        <v/>
      </c>
      <c r="F12" s="38">
        <f>D12*Assumptions!$B$10-E12</f>
        <v/>
      </c>
      <c r="G12" s="22">
        <f>C12-B12</f>
        <v/>
      </c>
      <c r="H12" s="39">
        <f>IFERROR(G12/ABS(B12),0)</f>
        <v/>
      </c>
      <c r="I12" s="39">
        <f>IFERROR(F12/E12,0)</f>
        <v/>
      </c>
      <c r="J12" s="40">
        <f>IFERROR((COUNTIFS(Inputs!$B$8:$B$57,$A12,Inputs!$Q$8:$Q$57,"Complete")+COUNTIFS(Inputs!$B$8:$B$57,$A12,Inputs!$Q$8:$Q$57,"Live")+COUNTIFS(Inputs!$B$8:$B$57,$A12,Inputs!$Q$8:$Q$57,"Ready"))/COUNTIFS(Inputs!$B$8:$B$57,$A12),0)</f>
        <v/>
      </c>
      <c r="K12" s="22">
        <f>COUNTIFS(Inputs!$B$8:$B$57,$A12,Inputs!$W$8:$W$57,"REVIEW")</f>
        <v/>
      </c>
      <c r="L12" s="22">
        <f>IFERROR(XLOOKUP(MAXIFS(Inputs!$I$8:$I$57,Inputs!$B$8:$B$57,$A12),Inputs!$I$8:$I$57,Inputs!$C$8:$C$57,""),"")</f>
        <v/>
      </c>
      <c r="M12" s="22">
        <f>IF(K12&gt;0,"Management review",IF(I12&gt;=Assumptions!$B$12,"Scale / continue","Improve economics"))</f>
        <v/>
      </c>
    </row>
    <row r="13">
      <c r="A13" s="22" t="inlineStr">
        <is>
          <t>Jun</t>
        </is>
      </c>
      <c r="B13" s="38">
        <f>SUMIFS(Inputs!$G$8:$G$57,Inputs!$B$8:$B$57,$A13)</f>
        <v/>
      </c>
      <c r="C13" s="38">
        <f>SUMIFS(Inputs!$H$8:$H$57,Inputs!$B$8:$B$57,$A13)</f>
        <v/>
      </c>
      <c r="D13" s="38">
        <f>SUMIFS(Inputs!$I$8:$I$57,Inputs!$B$8:$B$57,$A13)</f>
        <v/>
      </c>
      <c r="E13" s="38">
        <f>SUMIFS(Inputs!$J$8:$J$57,Inputs!$B$8:$B$57,$A13)</f>
        <v/>
      </c>
      <c r="F13" s="38">
        <f>D13*Assumptions!$B$10-E13</f>
        <v/>
      </c>
      <c r="G13" s="22">
        <f>C13-B13</f>
        <v/>
      </c>
      <c r="H13" s="39">
        <f>IFERROR(G13/ABS(B13),0)</f>
        <v/>
      </c>
      <c r="I13" s="39">
        <f>IFERROR(F13/E13,0)</f>
        <v/>
      </c>
      <c r="J13" s="40">
        <f>IFERROR((COUNTIFS(Inputs!$B$8:$B$57,$A13,Inputs!$Q$8:$Q$57,"Complete")+COUNTIFS(Inputs!$B$8:$B$57,$A13,Inputs!$Q$8:$Q$57,"Live")+COUNTIFS(Inputs!$B$8:$B$57,$A13,Inputs!$Q$8:$Q$57,"Ready"))/COUNTIFS(Inputs!$B$8:$B$57,$A13),0)</f>
        <v/>
      </c>
      <c r="K13" s="22">
        <f>COUNTIFS(Inputs!$B$8:$B$57,$A13,Inputs!$W$8:$W$57,"REVIEW")</f>
        <v/>
      </c>
      <c r="L13" s="22">
        <f>IFERROR(XLOOKUP(MAXIFS(Inputs!$I$8:$I$57,Inputs!$B$8:$B$57,$A13),Inputs!$I$8:$I$57,Inputs!$C$8:$C$57,""),"")</f>
        <v/>
      </c>
      <c r="M13" s="22">
        <f>IF(K13&gt;0,"Management review",IF(I13&gt;=Assumptions!$B$12,"Scale / continue","Improve economics"))</f>
        <v/>
      </c>
    </row>
    <row r="14">
      <c r="A14" s="22" t="inlineStr">
        <is>
          <t>Jul</t>
        </is>
      </c>
      <c r="B14" s="38">
        <f>SUMIFS(Inputs!$G$8:$G$57,Inputs!$B$8:$B$57,$A14)</f>
        <v/>
      </c>
      <c r="C14" s="38">
        <f>SUMIFS(Inputs!$H$8:$H$57,Inputs!$B$8:$B$57,$A14)</f>
        <v/>
      </c>
      <c r="D14" s="38">
        <f>SUMIFS(Inputs!$I$8:$I$57,Inputs!$B$8:$B$57,$A14)</f>
        <v/>
      </c>
      <c r="E14" s="38">
        <f>SUMIFS(Inputs!$J$8:$J$57,Inputs!$B$8:$B$57,$A14)</f>
        <v/>
      </c>
      <c r="F14" s="38">
        <f>D14*Assumptions!$B$10-E14</f>
        <v/>
      </c>
      <c r="G14" s="22">
        <f>C14-B14</f>
        <v/>
      </c>
      <c r="H14" s="39">
        <f>IFERROR(G14/ABS(B14),0)</f>
        <v/>
      </c>
      <c r="I14" s="39">
        <f>IFERROR(F14/E14,0)</f>
        <v/>
      </c>
      <c r="J14" s="40">
        <f>IFERROR((COUNTIFS(Inputs!$B$8:$B$57,$A14,Inputs!$Q$8:$Q$57,"Complete")+COUNTIFS(Inputs!$B$8:$B$57,$A14,Inputs!$Q$8:$Q$57,"Live")+COUNTIFS(Inputs!$B$8:$B$57,$A14,Inputs!$Q$8:$Q$57,"Ready"))/COUNTIFS(Inputs!$B$8:$B$57,$A14),0)</f>
        <v/>
      </c>
      <c r="K14" s="22">
        <f>COUNTIFS(Inputs!$B$8:$B$57,$A14,Inputs!$W$8:$W$57,"REVIEW")</f>
        <v/>
      </c>
      <c r="L14" s="22">
        <f>IFERROR(XLOOKUP(MAXIFS(Inputs!$I$8:$I$57,Inputs!$B$8:$B$57,$A14),Inputs!$I$8:$I$57,Inputs!$C$8:$C$57,""),"")</f>
        <v/>
      </c>
      <c r="M14" s="22">
        <f>IF(K14&gt;0,"Management review",IF(I14&gt;=Assumptions!$B$12,"Scale / continue","Improve economics"))</f>
        <v/>
      </c>
    </row>
    <row r="15">
      <c r="A15" s="22" t="inlineStr">
        <is>
          <t>Aug</t>
        </is>
      </c>
      <c r="B15" s="38">
        <f>SUMIFS(Inputs!$G$8:$G$57,Inputs!$B$8:$B$57,$A15)</f>
        <v/>
      </c>
      <c r="C15" s="38">
        <f>SUMIFS(Inputs!$H$8:$H$57,Inputs!$B$8:$B$57,$A15)</f>
        <v/>
      </c>
      <c r="D15" s="38">
        <f>SUMIFS(Inputs!$I$8:$I$57,Inputs!$B$8:$B$57,$A15)</f>
        <v/>
      </c>
      <c r="E15" s="38">
        <f>SUMIFS(Inputs!$J$8:$J$57,Inputs!$B$8:$B$57,$A15)</f>
        <v/>
      </c>
      <c r="F15" s="38">
        <f>D15*Assumptions!$B$10-E15</f>
        <v/>
      </c>
      <c r="G15" s="22">
        <f>C15-B15</f>
        <v/>
      </c>
      <c r="H15" s="39">
        <f>IFERROR(G15/ABS(B15),0)</f>
        <v/>
      </c>
      <c r="I15" s="39">
        <f>IFERROR(F15/E15,0)</f>
        <v/>
      </c>
      <c r="J15" s="40">
        <f>IFERROR((COUNTIFS(Inputs!$B$8:$B$57,$A15,Inputs!$Q$8:$Q$57,"Complete")+COUNTIFS(Inputs!$B$8:$B$57,$A15,Inputs!$Q$8:$Q$57,"Live")+COUNTIFS(Inputs!$B$8:$B$57,$A15,Inputs!$Q$8:$Q$57,"Ready"))/COUNTIFS(Inputs!$B$8:$B$57,$A15),0)</f>
        <v/>
      </c>
      <c r="K15" s="22">
        <f>COUNTIFS(Inputs!$B$8:$B$57,$A15,Inputs!$W$8:$W$57,"REVIEW")</f>
        <v/>
      </c>
      <c r="L15" s="22">
        <f>IFERROR(XLOOKUP(MAXIFS(Inputs!$I$8:$I$57,Inputs!$B$8:$B$57,$A15),Inputs!$I$8:$I$57,Inputs!$C$8:$C$57,""),"")</f>
        <v/>
      </c>
      <c r="M15" s="22">
        <f>IF(K15&gt;0,"Management review",IF(I15&gt;=Assumptions!$B$12,"Scale / continue","Improve economics"))</f>
        <v/>
      </c>
    </row>
    <row r="16">
      <c r="A16" s="22" t="inlineStr">
        <is>
          <t>Sep</t>
        </is>
      </c>
      <c r="B16" s="38">
        <f>SUMIFS(Inputs!$G$8:$G$57,Inputs!$B$8:$B$57,$A16)</f>
        <v/>
      </c>
      <c r="C16" s="38">
        <f>SUMIFS(Inputs!$H$8:$H$57,Inputs!$B$8:$B$57,$A16)</f>
        <v/>
      </c>
      <c r="D16" s="38">
        <f>SUMIFS(Inputs!$I$8:$I$57,Inputs!$B$8:$B$57,$A16)</f>
        <v/>
      </c>
      <c r="E16" s="38">
        <f>SUMIFS(Inputs!$J$8:$J$57,Inputs!$B$8:$B$57,$A16)</f>
        <v/>
      </c>
      <c r="F16" s="38">
        <f>D16*Assumptions!$B$10-E16</f>
        <v/>
      </c>
      <c r="G16" s="22">
        <f>C16-B16</f>
        <v/>
      </c>
      <c r="H16" s="39">
        <f>IFERROR(G16/ABS(B16),0)</f>
        <v/>
      </c>
      <c r="I16" s="39">
        <f>IFERROR(F16/E16,0)</f>
        <v/>
      </c>
      <c r="J16" s="40">
        <f>IFERROR((COUNTIFS(Inputs!$B$8:$B$57,$A16,Inputs!$Q$8:$Q$57,"Complete")+COUNTIFS(Inputs!$B$8:$B$57,$A16,Inputs!$Q$8:$Q$57,"Live")+COUNTIFS(Inputs!$B$8:$B$57,$A16,Inputs!$Q$8:$Q$57,"Ready"))/COUNTIFS(Inputs!$B$8:$B$57,$A16),0)</f>
        <v/>
      </c>
      <c r="K16" s="22">
        <f>COUNTIFS(Inputs!$B$8:$B$57,$A16,Inputs!$W$8:$W$57,"REVIEW")</f>
        <v/>
      </c>
      <c r="L16" s="22">
        <f>IFERROR(XLOOKUP(MAXIFS(Inputs!$I$8:$I$57,Inputs!$B$8:$B$57,$A16),Inputs!$I$8:$I$57,Inputs!$C$8:$C$57,""),"")</f>
        <v/>
      </c>
      <c r="M16" s="22">
        <f>IF(K16&gt;0,"Management review",IF(I16&gt;=Assumptions!$B$12,"Scale / continue","Improve economics"))</f>
        <v/>
      </c>
    </row>
    <row r="17">
      <c r="A17" s="22" t="inlineStr">
        <is>
          <t>Oct</t>
        </is>
      </c>
      <c r="B17" s="38">
        <f>SUMIFS(Inputs!$G$8:$G$57,Inputs!$B$8:$B$57,$A17)</f>
        <v/>
      </c>
      <c r="C17" s="38">
        <f>SUMIFS(Inputs!$H$8:$H$57,Inputs!$B$8:$B$57,$A17)</f>
        <v/>
      </c>
      <c r="D17" s="38">
        <f>SUMIFS(Inputs!$I$8:$I$57,Inputs!$B$8:$B$57,$A17)</f>
        <v/>
      </c>
      <c r="E17" s="38">
        <f>SUMIFS(Inputs!$J$8:$J$57,Inputs!$B$8:$B$57,$A17)</f>
        <v/>
      </c>
      <c r="F17" s="38">
        <f>D17*Assumptions!$B$10-E17</f>
        <v/>
      </c>
      <c r="G17" s="22">
        <f>C17-B17</f>
        <v/>
      </c>
      <c r="H17" s="39">
        <f>IFERROR(G17/ABS(B17),0)</f>
        <v/>
      </c>
      <c r="I17" s="39">
        <f>IFERROR(F17/E17,0)</f>
        <v/>
      </c>
      <c r="J17" s="40">
        <f>IFERROR((COUNTIFS(Inputs!$B$8:$B$57,$A17,Inputs!$Q$8:$Q$57,"Complete")+COUNTIFS(Inputs!$B$8:$B$57,$A17,Inputs!$Q$8:$Q$57,"Live")+COUNTIFS(Inputs!$B$8:$B$57,$A17,Inputs!$Q$8:$Q$57,"Ready"))/COUNTIFS(Inputs!$B$8:$B$57,$A17),0)</f>
        <v/>
      </c>
      <c r="K17" s="22">
        <f>COUNTIFS(Inputs!$B$8:$B$57,$A17,Inputs!$W$8:$W$57,"REVIEW")</f>
        <v/>
      </c>
      <c r="L17" s="22">
        <f>IFERROR(XLOOKUP(MAXIFS(Inputs!$I$8:$I$57,Inputs!$B$8:$B$57,$A17),Inputs!$I$8:$I$57,Inputs!$C$8:$C$57,""),"")</f>
        <v/>
      </c>
      <c r="M17" s="22">
        <f>IF(K17&gt;0,"Management review",IF(I17&gt;=Assumptions!$B$12,"Scale / continue","Improve economics"))</f>
        <v/>
      </c>
    </row>
    <row r="18">
      <c r="A18" s="22" t="inlineStr">
        <is>
          <t>Nov</t>
        </is>
      </c>
      <c r="B18" s="38">
        <f>SUMIFS(Inputs!$G$8:$G$57,Inputs!$B$8:$B$57,$A18)</f>
        <v/>
      </c>
      <c r="C18" s="38">
        <f>SUMIFS(Inputs!$H$8:$H$57,Inputs!$B$8:$B$57,$A18)</f>
        <v/>
      </c>
      <c r="D18" s="38">
        <f>SUMIFS(Inputs!$I$8:$I$57,Inputs!$B$8:$B$57,$A18)</f>
        <v/>
      </c>
      <c r="E18" s="38">
        <f>SUMIFS(Inputs!$J$8:$J$57,Inputs!$B$8:$B$57,$A18)</f>
        <v/>
      </c>
      <c r="F18" s="38">
        <f>D18*Assumptions!$B$10-E18</f>
        <v/>
      </c>
      <c r="G18" s="22">
        <f>C18-B18</f>
        <v/>
      </c>
      <c r="H18" s="39">
        <f>IFERROR(G18/ABS(B18),0)</f>
        <v/>
      </c>
      <c r="I18" s="39">
        <f>IFERROR(F18/E18,0)</f>
        <v/>
      </c>
      <c r="J18" s="40">
        <f>IFERROR((COUNTIFS(Inputs!$B$8:$B$57,$A18,Inputs!$Q$8:$Q$57,"Complete")+COUNTIFS(Inputs!$B$8:$B$57,$A18,Inputs!$Q$8:$Q$57,"Live")+COUNTIFS(Inputs!$B$8:$B$57,$A18,Inputs!$Q$8:$Q$57,"Ready"))/COUNTIFS(Inputs!$B$8:$B$57,$A18),0)</f>
        <v/>
      </c>
      <c r="K18" s="22">
        <f>COUNTIFS(Inputs!$B$8:$B$57,$A18,Inputs!$W$8:$W$57,"REVIEW")</f>
        <v/>
      </c>
      <c r="L18" s="22">
        <f>IFERROR(XLOOKUP(MAXIFS(Inputs!$I$8:$I$57,Inputs!$B$8:$B$57,$A18),Inputs!$I$8:$I$57,Inputs!$C$8:$C$57,""),"")</f>
        <v/>
      </c>
      <c r="M18" s="22">
        <f>IF(K18&gt;0,"Management review",IF(I18&gt;=Assumptions!$B$12,"Scale / continue","Improve economics"))</f>
        <v/>
      </c>
    </row>
    <row r="19">
      <c r="A19" s="22" t="inlineStr">
        <is>
          <t>Dec</t>
        </is>
      </c>
      <c r="B19" s="38">
        <f>SUMIFS(Inputs!$G$8:$G$57,Inputs!$B$8:$B$57,$A19)</f>
        <v/>
      </c>
      <c r="C19" s="38">
        <f>SUMIFS(Inputs!$H$8:$H$57,Inputs!$B$8:$B$57,$A19)</f>
        <v/>
      </c>
      <c r="D19" s="38">
        <f>SUMIFS(Inputs!$I$8:$I$57,Inputs!$B$8:$B$57,$A19)</f>
        <v/>
      </c>
      <c r="E19" s="38">
        <f>SUMIFS(Inputs!$J$8:$J$57,Inputs!$B$8:$B$57,$A19)</f>
        <v/>
      </c>
      <c r="F19" s="38">
        <f>D19*Assumptions!$B$10-E19</f>
        <v/>
      </c>
      <c r="G19" s="22">
        <f>C19-B19</f>
        <v/>
      </c>
      <c r="H19" s="39">
        <f>IFERROR(G19/ABS(B19),0)</f>
        <v/>
      </c>
      <c r="I19" s="39">
        <f>IFERROR(F19/E19,0)</f>
        <v/>
      </c>
      <c r="J19" s="40">
        <f>IFERROR((COUNTIFS(Inputs!$B$8:$B$57,$A19,Inputs!$Q$8:$Q$57,"Complete")+COUNTIFS(Inputs!$B$8:$B$57,$A19,Inputs!$Q$8:$Q$57,"Live")+COUNTIFS(Inputs!$B$8:$B$57,$A19,Inputs!$Q$8:$Q$57,"Ready"))/COUNTIFS(Inputs!$B$8:$B$57,$A19),0)</f>
        <v/>
      </c>
      <c r="K19" s="22">
        <f>COUNTIFS(Inputs!$B$8:$B$57,$A19,Inputs!$W$8:$W$57,"REVIEW")</f>
        <v/>
      </c>
      <c r="L19" s="22">
        <f>IFERROR(XLOOKUP(MAXIFS(Inputs!$I$8:$I$57,Inputs!$B$8:$B$57,$A19),Inputs!$I$8:$I$57,Inputs!$C$8:$C$57,""),"")</f>
        <v/>
      </c>
      <c r="M19" s="22">
        <f>IF(K19&gt;0,"Management review",IF(I19&gt;=Assumptions!$B$12,"Scale / continue","Improve economics"))</f>
        <v/>
      </c>
    </row>
  </sheetData>
  <sheetProtection selectLockedCells="0" selectUnlockedCells="0" sheet="1" objects="0" insertRows="1" insertHyperlinks="1" autoFilter="0" scenarios="0" formatColumns="1" deleteColumns="1" insertColumns="1" pivotTables="1" deleteRows="1" formatCells="1" formatRows="1" sort="1"/>
  <mergeCells count="2">
    <mergeCell ref="A1:M2"/>
    <mergeCell ref="A3:M4"/>
  </mergeCells>
  <conditionalFormatting sqref="K8:K19">
    <cfRule type="cellIs" priority="1" operator="greaterThan" dxfId="0">
      <formula>0</formula>
    </cfRule>
  </conditionalFormatting>
  <conditionalFormatting sqref="I8:I19">
    <cfRule type="cellIs" priority="2" operator="lessThan" dxfId="0">
      <formula>Assumptions!$B$12</formula>
    </cfRule>
  </conditionalFormatting>
  <pageMargins left="0.75" right="0.75" top="1" bottom="1" header="0.5" footer="0.5"/>
  <pageSetup fitToHeight="0" fitToWidth="1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1:G18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4" customWidth="1" min="1" max="1"/>
    <col width="18" customWidth="1" min="2" max="2"/>
    <col width="18" customWidth="1" min="3" max="3"/>
    <col width="18" customWidth="1" min="4" max="4"/>
    <col width="14" customWidth="1" min="5" max="5"/>
    <col width="40" customWidth="1" min="6" max="6"/>
    <col width="22" customWidth="1" min="7" max="7"/>
  </cols>
  <sheetData>
    <row r="1" ht="28" customHeight="1">
      <c r="A1" s="1" t="inlineStr">
        <is>
          <t>Audit / Checks</t>
        </is>
      </c>
      <c r="B1" s="2" t="n"/>
      <c r="C1" s="2" t="n"/>
      <c r="D1" s="2" t="n"/>
      <c r="E1" s="2" t="n"/>
      <c r="F1" s="2" t="n"/>
      <c r="G1" s="2" t="n"/>
    </row>
    <row r="2" ht="28" customHeight="1">
      <c r="A2" s="2" t="n"/>
      <c r="B2" s="2" t="n"/>
      <c r="C2" s="2" t="n"/>
      <c r="D2" s="2" t="n"/>
      <c r="E2" s="2" t="n"/>
      <c r="F2" s="2" t="n"/>
      <c r="G2" s="2" t="n"/>
    </row>
    <row r="3" ht="24" customHeight="1">
      <c r="A3" s="3" t="inlineStr">
        <is>
          <t>Review these checks before using the workbook in a management, investor, franchise, or audit discussion.</t>
        </is>
      </c>
      <c r="B3" s="4" t="n"/>
      <c r="C3" s="4" t="n"/>
      <c r="D3" s="4" t="n"/>
      <c r="E3" s="4" t="n"/>
      <c r="F3" s="4" t="n"/>
      <c r="G3" s="4" t="n"/>
    </row>
    <row r="4" ht="24" customHeight="1">
      <c r="A4" s="4" t="n"/>
      <c r="B4" s="4" t="n"/>
      <c r="C4" s="4" t="n"/>
      <c r="D4" s="4" t="n"/>
      <c r="E4" s="4" t="n"/>
      <c r="F4" s="4" t="n"/>
      <c r="G4" s="4" t="n"/>
    </row>
    <row r="5"/>
    <row r="6"/>
    <row r="7">
      <c r="A7" s="12" t="inlineStr">
        <is>
          <t>Review test</t>
        </is>
      </c>
      <c r="B7" s="12" t="inlineStr">
        <is>
          <t>Actual</t>
        </is>
      </c>
      <c r="C7" s="12" t="inlineStr">
        <is>
          <t>Expected</t>
        </is>
      </c>
      <c r="D7" s="12" t="inlineStr">
        <is>
          <t>Difference</t>
        </is>
      </c>
      <c r="E7" s="12" t="inlineStr">
        <is>
          <t>Status</t>
        </is>
      </c>
      <c r="F7" s="12" t="inlineStr">
        <is>
          <t>Fix hint</t>
        </is>
      </c>
      <c r="G7" s="12" t="inlineStr">
        <is>
          <t>Owner</t>
        </is>
      </c>
    </row>
    <row r="8">
      <c r="A8" s="13" t="inlineStr">
        <is>
          <t>Missing record IDs</t>
        </is>
      </c>
      <c r="B8" s="13">
        <f>COUNTIFS(Inputs!$D$8:$D$57,"&lt;&gt;",Inputs!$A$8:$A$57,"")</f>
        <v/>
      </c>
      <c r="C8" s="13" t="inlineStr">
        <is>
          <t>0</t>
        </is>
      </c>
      <c r="D8" s="13">
        <f>B8-C8</f>
        <v/>
      </c>
      <c r="E8" s="13">
        <f>IF(D8=0,"OK","REVIEW")</f>
        <v/>
      </c>
      <c r="F8" s="13" t="inlineStr">
        <is>
          <t>Add a unique Record ID to every populated input row.</t>
        </is>
      </c>
      <c r="G8" s="13" t="inlineStr">
        <is>
          <t>Owner</t>
        </is>
      </c>
    </row>
    <row r="9">
      <c r="A9" s="13" t="inlineStr">
        <is>
          <t>Missing owners</t>
        </is>
      </c>
      <c r="B9" s="13">
        <f>COUNTIFS(Inputs!$D$8:$D$57,"&lt;&gt;",Inputs!$E$8:$E$57,"")</f>
        <v/>
      </c>
      <c r="C9" s="13" t="inlineStr">
        <is>
          <t>0</t>
        </is>
      </c>
      <c r="D9" s="13">
        <f>B9-C9</f>
        <v/>
      </c>
      <c r="E9" s="13">
        <f>IF(D9=0,"OK","REVIEW")</f>
        <v/>
      </c>
      <c r="F9" s="13" t="inlineStr">
        <is>
          <t>Assign an owner before sharing the file.</t>
        </is>
      </c>
      <c r="G9" s="13" t="inlineStr">
        <is>
          <t>Owner</t>
        </is>
      </c>
    </row>
    <row r="10">
      <c r="A10" s="13" t="inlineStr">
        <is>
          <t>Missing status</t>
        </is>
      </c>
      <c r="B10" s="13">
        <f>COUNTIFS(Inputs!$D$8:$D$57,"&lt;&gt;",Inputs!$Q$8:$Q$57,"")</f>
        <v/>
      </c>
      <c r="C10" s="13" t="inlineStr">
        <is>
          <t>0</t>
        </is>
      </c>
      <c r="D10" s="13">
        <f>B10-C10</f>
        <v/>
      </c>
      <c r="E10" s="13">
        <f>IF(D10=0,"OK","REVIEW")</f>
        <v/>
      </c>
      <c r="F10" s="13" t="inlineStr">
        <is>
          <t>Select a status from the dropdown.</t>
        </is>
      </c>
      <c r="G10" s="13" t="inlineStr">
        <is>
          <t>Owner</t>
        </is>
      </c>
    </row>
    <row r="11">
      <c r="A11" s="13" t="inlineStr">
        <is>
          <t>Duplicate record IDs</t>
        </is>
      </c>
      <c r="B11" s="13">
        <f>SUMPRODUCT(--(Inputs!$A$8:$A$57&lt;&gt;""),--(COUNTIF(Inputs!$A$8:$A$57,Inputs!$A$8:$A$57)&gt;1))</f>
        <v/>
      </c>
      <c r="C11" s="13" t="inlineStr">
        <is>
          <t>0</t>
        </is>
      </c>
      <c r="D11" s="13">
        <f>B11-C11</f>
        <v/>
      </c>
      <c r="E11" s="13">
        <f>IF(D11=0,"OK","REVIEW")</f>
        <v/>
      </c>
      <c r="F11" s="13" t="inlineStr">
        <is>
          <t>Each row needs a unique ID for audit traceability.</t>
        </is>
      </c>
      <c r="G11" s="13" t="inlineStr">
        <is>
          <t>Finance Lead</t>
        </is>
      </c>
    </row>
    <row r="12">
      <c r="A12" s="13" t="inlineStr">
        <is>
          <t>Open risk flags</t>
        </is>
      </c>
      <c r="B12" s="13">
        <f>COUNTIF(Inputs!$W$8:$W$57,"REVIEW")</f>
        <v/>
      </c>
      <c r="C12" s="13" t="inlineStr">
        <is>
          <t>0</t>
        </is>
      </c>
      <c r="D12" s="13">
        <f>B12-C12</f>
        <v/>
      </c>
      <c r="E12" s="13">
        <f>IF(D12=0,"OK","REVIEW")</f>
        <v/>
      </c>
      <c r="F12" s="13" t="inlineStr">
        <is>
          <t>Review risk rows in Inputs and Action_Plan.</t>
        </is>
      </c>
      <c r="G12" s="13" t="inlineStr">
        <is>
          <t>Management</t>
        </is>
      </c>
    </row>
    <row r="13">
      <c r="A13" s="13" t="inlineStr">
        <is>
          <t>Material monthly variance</t>
        </is>
      </c>
      <c r="B13" s="13">
        <f>COUNTIF(Calc!H8:H19,"&gt;"&amp;Assumptions!$B$11)</f>
        <v/>
      </c>
      <c r="C13" s="13" t="inlineStr">
        <is>
          <t>0</t>
        </is>
      </c>
      <c r="D13" s="13">
        <f>B13-C13</f>
        <v/>
      </c>
      <c r="E13" s="13">
        <f>IF(D13=0,"OK","REVIEW")</f>
        <v/>
      </c>
      <c r="F13" s="13" t="inlineStr">
        <is>
          <t>Add commentary and corrective action for large variances.</t>
        </is>
      </c>
      <c r="G13" s="13" t="inlineStr">
        <is>
          <t>Finance Lead</t>
        </is>
      </c>
    </row>
    <row r="14">
      <c r="A14" s="13" t="inlineStr">
        <is>
          <t>Low ROI / health months</t>
        </is>
      </c>
      <c r="B14" s="13">
        <f>COUNTIF(Calc!I8:I19,"&lt;"&amp;Assumptions!$B$12)</f>
        <v/>
      </c>
      <c r="C14" s="13" t="inlineStr">
        <is>
          <t>0</t>
        </is>
      </c>
      <c r="D14" s="13">
        <f>B14-C14</f>
        <v/>
      </c>
      <c r="E14" s="13">
        <f>IF(D14=0,"OK","REVIEW")</f>
        <v/>
      </c>
      <c r="F14" s="13" t="inlineStr">
        <is>
          <t>Improve economics or pause low-return activity.</t>
        </is>
      </c>
      <c r="G14" s="13" t="inlineStr">
        <is>
          <t>Finance Lead</t>
        </is>
      </c>
    </row>
    <row r="15">
      <c r="A15" s="13" t="inlineStr">
        <is>
          <t>Negative revenue / value</t>
        </is>
      </c>
      <c r="B15" s="13">
        <f>COUNTIF(Inputs!$I$8:$I$57,"&lt;0")</f>
        <v/>
      </c>
      <c r="C15" s="13" t="inlineStr">
        <is>
          <t>0</t>
        </is>
      </c>
      <c r="D15" s="13">
        <f>B15-C15</f>
        <v/>
      </c>
      <c r="E15" s="13">
        <f>IF(D15=0,"OK","REVIEW")</f>
        <v/>
      </c>
      <c r="F15" s="13" t="inlineStr">
        <is>
          <t>Check signs and source reports.</t>
        </is>
      </c>
      <c r="G15" s="13" t="inlineStr">
        <is>
          <t>Finance Lead</t>
        </is>
      </c>
    </row>
    <row r="16">
      <c r="A16" s="13" t="inlineStr">
        <is>
          <t>Missing cost on populated rows</t>
        </is>
      </c>
      <c r="B16" s="13">
        <f>COUNTIFS(Inputs!$D$8:$D$57,"&lt;&gt;",Inputs!$J$8:$J$57,"")</f>
        <v/>
      </c>
      <c r="C16" s="13" t="inlineStr">
        <is>
          <t>0</t>
        </is>
      </c>
      <c r="D16" s="13">
        <f>B16-C16</f>
        <v/>
      </c>
      <c r="E16" s="13">
        <f>IF(D16=0,"OK","REVIEW")</f>
        <v/>
      </c>
      <c r="F16" s="13" t="inlineStr">
        <is>
          <t>Add cost or use zero only where genuinely not applicable.</t>
        </is>
      </c>
      <c r="G16" s="13" t="inlineStr">
        <is>
          <t>Finance Lead</t>
        </is>
      </c>
    </row>
    <row r="17">
      <c r="A17" s="16" t="n"/>
      <c r="B17" s="16" t="n"/>
      <c r="C17" s="16" t="n"/>
      <c r="D17" s="16" t="n"/>
      <c r="E17" s="16" t="n"/>
      <c r="F17" s="16" t="n"/>
      <c r="G17" s="16" t="n"/>
    </row>
    <row r="18">
      <c r="A18" s="13" t="inlineStr">
        <is>
          <t>Overall model status</t>
        </is>
      </c>
      <c r="B18" s="16" t="n"/>
      <c r="C18" s="16" t="n"/>
      <c r="D18" s="16" t="n"/>
      <c r="E18" s="13">
        <f>IF(COUNTIF(E8:E16,"REVIEW")=0,"OK","REVIEW")</f>
        <v/>
      </c>
      <c r="F18" s="13" t="inlineStr">
        <is>
          <t>If REVIEW appears, resolve failed checks before external use.</t>
        </is>
      </c>
      <c r="G18" s="16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mergeCells count="2">
    <mergeCell ref="A3:G4"/>
    <mergeCell ref="A1:G2"/>
  </mergeCells>
  <conditionalFormatting sqref="E8:E18">
    <cfRule type="expression" priority="1" dxfId="0">
      <formula>E8="REVIEW"</formula>
    </cfRule>
    <cfRule type="expression" priority="2" dxfId="1">
      <formula>E8="OK"</formula>
    </cfRule>
  </conditionalFormatting>
  <pageMargins left="0.75" right="0.75" top="1" bottom="1" header="0.5" footer="0.5"/>
  <pageSetup fitToHeight="0" fitToWidth="1"/>
  <tableParts count="1">
    <tablePart xmlns:r="http://schemas.openxmlformats.org/officeDocument/2006/relationships" r:id="rId1"/>
  </tableParts>
</worksheet>
</file>

<file path=xl/worksheets/sheet8.xml><?xml version="1.0" encoding="utf-8"?>
<worksheet xmlns="http://schemas.openxmlformats.org/spreadsheetml/2006/main">
  <sheetPr>
    <outlinePr summaryBelow="1" summaryRight="1"/>
    <pageSetUpPr fitToPage="1"/>
  </sheetPr>
  <dimension ref="A1:H29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8" customWidth="1" min="1" max="1"/>
    <col width="54" customWidth="1" min="2" max="2"/>
    <col width="36" customWidth="1" min="3" max="3"/>
    <col width="28" customWidth="1" min="4" max="4"/>
    <col width="38" customWidth="1" min="5" max="5"/>
    <col width="44" customWidth="1" min="6" max="6"/>
    <col width="18" customWidth="1" min="7" max="7"/>
    <col width="18" customWidth="1" min="8" max="8"/>
  </cols>
  <sheetData>
    <row r="1" ht="28" customHeight="1">
      <c r="A1" s="1" t="inlineStr">
        <is>
          <t>Definitions / KPI Glossary</t>
        </is>
      </c>
      <c r="B1" s="2" t="n"/>
      <c r="C1" s="2" t="n"/>
      <c r="D1" s="2" t="n"/>
      <c r="E1" s="2" t="n"/>
      <c r="F1" s="2" t="n"/>
      <c r="G1" s="2" t="n"/>
      <c r="H1" s="2" t="n"/>
    </row>
    <row r="2" ht="28" customHeight="1">
      <c r="A2" s="2" t="n"/>
      <c r="B2" s="2" t="n"/>
      <c r="C2" s="2" t="n"/>
      <c r="D2" s="2" t="n"/>
      <c r="E2" s="2" t="n"/>
      <c r="F2" s="2" t="n"/>
      <c r="G2" s="2" t="n"/>
      <c r="H2" s="2" t="n"/>
    </row>
    <row r="3" ht="24" customHeight="1">
      <c r="A3" s="3" t="inlineStr">
        <is>
          <t>KPI definitions, formula references, and source library.</t>
        </is>
      </c>
      <c r="B3" s="4" t="n"/>
      <c r="C3" s="4" t="n"/>
      <c r="D3" s="4" t="n"/>
      <c r="E3" s="4" t="n"/>
      <c r="F3" s="4" t="n"/>
      <c r="G3" s="4" t="n"/>
      <c r="H3" s="4" t="n"/>
    </row>
    <row r="4" ht="24" customHeight="1">
      <c r="A4" s="4" t="n"/>
      <c r="B4" s="4" t="n"/>
      <c r="C4" s="4" t="n"/>
      <c r="D4" s="4" t="n"/>
      <c r="E4" s="4" t="n"/>
      <c r="F4" s="4" t="n"/>
      <c r="G4" s="4" t="n"/>
      <c r="H4" s="4" t="n"/>
    </row>
    <row r="5"/>
    <row r="6">
      <c r="A6" s="10" t="inlineStr">
        <is>
          <t>Workbook KPI glossary</t>
        </is>
      </c>
      <c r="B6" s="11" t="n"/>
      <c r="C6" s="11" t="n"/>
      <c r="D6" s="11" t="n"/>
      <c r="E6" s="11" t="n"/>
      <c r="F6" s="11" t="n"/>
      <c r="G6" s="11" t="n"/>
      <c r="H6" s="11" t="n"/>
    </row>
    <row r="7">
      <c r="A7" s="12" t="inlineStr">
        <is>
          <t>Term</t>
        </is>
      </c>
      <c r="B7" s="12" t="inlineStr">
        <is>
          <t>Definition</t>
        </is>
      </c>
      <c r="C7" s="12" t="inlineStr">
        <is>
          <t>Formula / Method</t>
        </is>
      </c>
      <c r="D7" s="12" t="inlineStr">
        <is>
          <t>Management use</t>
        </is>
      </c>
    </row>
    <row r="8">
      <c r="A8" s="13" t="inlineStr">
        <is>
          <t>Variance %</t>
        </is>
      </c>
      <c r="B8" s="13" t="inlineStr">
        <is>
          <t>Actual performance compared with plan or target.</t>
        </is>
      </c>
      <c r="C8" s="13">
        <f>(Actual - Plan) / ABS(Plan)</f>
        <v/>
      </c>
      <c r="D8" s="13" t="inlineStr">
        <is>
          <t>Shows whether performance is materially off plan.</t>
        </is>
      </c>
      <c r="E8" s="41" t="inlineStr">
        <is>
          <t>Decision support</t>
        </is>
      </c>
    </row>
    <row r="9">
      <c r="A9" s="13" t="inlineStr">
        <is>
          <t>Risk Flag</t>
        </is>
      </c>
      <c r="B9" s="13" t="inlineStr">
        <is>
          <t>A row-level warning triggered by blocked status, critical priority, low ROI, or material variance.</t>
        </is>
      </c>
      <c r="C9" s="13" t="inlineStr">
        <is>
          <t>IF rule in Inputs</t>
        </is>
      </c>
      <c r="D9" s="13" t="inlineStr">
        <is>
          <t>Focuses management attention.</t>
        </is>
      </c>
      <c r="E9" s="41" t="inlineStr">
        <is>
          <t>Decision support</t>
        </is>
      </c>
    </row>
    <row r="10">
      <c r="A10" s="13" t="inlineStr">
        <is>
          <t>Model Status</t>
        </is>
      </c>
      <c r="B10" s="13" t="inlineStr">
        <is>
          <t>Overall status from the Checks sheet.</t>
        </is>
      </c>
      <c r="C10" s="13" t="inlineStr">
        <is>
          <t>No failed checks = OK</t>
        </is>
      </c>
      <c r="D10" s="13" t="inlineStr">
        <is>
          <t>Prevents sharing unchecked files.</t>
        </is>
      </c>
      <c r="E10" s="41" t="inlineStr">
        <is>
          <t>Decision support</t>
        </is>
      </c>
    </row>
    <row r="11">
      <c r="A11" s="13" t="inlineStr">
        <is>
          <t>Weekly variance</t>
        </is>
      </c>
      <c r="B11" s="13" t="inlineStr">
        <is>
          <t>Actual weekly value compared with target.</t>
        </is>
      </c>
      <c r="C11" s="13" t="inlineStr">
        <is>
          <t>Actual - Target</t>
        </is>
      </c>
      <c r="D11" s="13" t="inlineStr">
        <is>
          <t>Decision support</t>
        </is>
      </c>
    </row>
    <row r="12">
      <c r="A12" s="13" t="inlineStr">
        <is>
          <t>Sales vs target</t>
        </is>
      </c>
      <c r="B12" s="13" t="inlineStr">
        <is>
          <t>How trading performed against weekly target.</t>
        </is>
      </c>
      <c r="C12" s="13">
        <f>Actual Sales / Target Sales - 1</f>
        <v/>
      </c>
      <c r="D12" s="13" t="inlineStr">
        <is>
          <t>Decision support</t>
        </is>
      </c>
    </row>
    <row r="13">
      <c r="A13" s="13" t="inlineStr">
        <is>
          <t>Operational red flag</t>
        </is>
      </c>
      <c r="B13" s="13" t="inlineStr">
        <is>
          <t>Issue requiring management action before month-end.</t>
        </is>
      </c>
      <c r="C13" s="13" t="inlineStr">
        <is>
          <t>Risk threshold</t>
        </is>
      </c>
      <c r="D13" s="13" t="inlineStr">
        <is>
          <t>Decision support</t>
        </is>
      </c>
    </row>
    <row r="14">
      <c r="A14" s="13" t="inlineStr">
        <is>
          <t>Flash report</t>
        </is>
      </c>
      <c r="B14" s="13" t="inlineStr">
        <is>
          <t>Short weekly view of performance, risk, opportunity, and next actions.</t>
        </is>
      </c>
      <c r="C14" s="13" t="inlineStr">
        <is>
          <t>Management pack</t>
        </is>
      </c>
      <c r="D14" s="13" t="inlineStr">
        <is>
          <t>Decision support</t>
        </is>
      </c>
    </row>
    <row r="15"/>
    <row r="16"/>
    <row r="17"/>
    <row r="18"/>
    <row r="19">
      <c r="A19" s="10" t="inlineStr">
        <is>
          <t>Reference sources used to design the framework</t>
        </is>
      </c>
      <c r="B19" s="11" t="n"/>
      <c r="C19" s="11" t="n"/>
      <c r="D19" s="11" t="n"/>
      <c r="E19" s="11" t="n"/>
      <c r="F19" s="11" t="n"/>
      <c r="G19" s="11" t="n"/>
      <c r="H19" s="11" t="n"/>
    </row>
    <row r="20">
      <c r="A20" s="12" t="inlineStr">
        <is>
          <t>Area</t>
        </is>
      </c>
      <c r="B20" s="12" t="inlineStr">
        <is>
          <t>Source</t>
        </is>
      </c>
      <c r="C20" s="12" t="inlineStr">
        <is>
          <t>URL</t>
        </is>
      </c>
      <c r="D20" s="12" t="inlineStr">
        <is>
          <t>Applied in workbook</t>
        </is>
      </c>
    </row>
    <row r="21">
      <c r="A21" s="13" t="inlineStr">
        <is>
          <t>Financial model standards</t>
        </is>
      </c>
      <c r="B21" s="13" t="inlineStr">
        <is>
          <t>FAST Standard</t>
        </is>
      </c>
      <c r="C21" s="13" t="inlineStr">
        <is>
          <t>https://fast-standard.org/</t>
        </is>
      </c>
      <c r="D21" s="13" t="inlineStr">
        <is>
          <t>Flexible, appropriate, structured, transparent model architecture.</t>
        </is>
      </c>
    </row>
    <row r="22">
      <c r="A22" s="13" t="inlineStr">
        <is>
          <t>Spreadsheet controls</t>
        </is>
      </c>
      <c r="B22" s="13" t="inlineStr">
        <is>
          <t>ICAEW financial modelling guidance</t>
        </is>
      </c>
      <c r="C22" s="13" t="inlineStr">
        <is>
          <t>https://www.icaew.com/technical/business/financial-management/financial-modelling-and-forecasting/getting-your-financial-models-right</t>
        </is>
      </c>
      <c r="D22" s="13" t="inlineStr">
        <is>
          <t>Documentation, checks, restrictions, and model review practices.</t>
        </is>
      </c>
    </row>
    <row r="23">
      <c r="A23" s="13" t="inlineStr">
        <is>
          <t>Restaurant dashboard KPIs</t>
        </is>
      </c>
      <c r="B23" s="13" t="inlineStr">
        <is>
          <t>Toast reporting dashboard</t>
        </is>
      </c>
      <c r="C23" s="13" t="inlineStr">
        <is>
          <t>https://support.toasttab.com/en/article/How-to-Use-the-Toast-Reporting-Dashboard</t>
        </is>
      </c>
      <c r="D23" s="13" t="inlineStr">
        <is>
          <t>Sales, labor, guest count, and menu performance as core restaurant reporting areas.</t>
        </is>
      </c>
    </row>
    <row r="24">
      <c r="A24" s="13" t="inlineStr">
        <is>
          <t>Marketing ROI</t>
        </is>
      </c>
      <c r="B24" s="13" t="inlineStr">
        <is>
          <t>WebstaurantStore restaurant marketing ROI</t>
        </is>
      </c>
      <c r="C24" s="13" t="inlineStr">
        <is>
          <t>https://www.webstaurantstore.com/article/384/restaurant-marketing-roi.html</t>
        </is>
      </c>
      <c r="D24" s="13" t="inlineStr">
        <is>
          <t>ROI should use net return and avoid vanity metrics.</t>
        </is>
      </c>
    </row>
    <row r="25">
      <c r="A25" s="13" t="inlineStr">
        <is>
          <t>Local SEO / GBP</t>
        </is>
      </c>
      <c r="B25" s="13" t="inlineStr">
        <is>
          <t>Google Business Profile local ranking</t>
        </is>
      </c>
      <c r="C25" s="13" t="inlineStr">
        <is>
          <t>https://support.google.com/business/answer/7091?hl=en-en</t>
        </is>
      </c>
      <c r="D25" s="13" t="inlineStr">
        <is>
          <t>Relevance, distance, prominence, complete info, reviews, photos.</t>
        </is>
      </c>
    </row>
    <row r="26">
      <c r="A26" s="13" t="inlineStr">
        <is>
          <t>GBP performance metrics</t>
        </is>
      </c>
      <c r="B26" s="13" t="inlineStr">
        <is>
          <t>Google Business Profile performance</t>
        </is>
      </c>
      <c r="C26" s="13" t="inlineStr">
        <is>
          <t>https://support.google.com/business/answer/9918094?hl=en-en</t>
        </is>
      </c>
      <c r="D26" s="13" t="inlineStr">
        <is>
          <t>Views, searches, calls, website clicks, and direction requests.</t>
        </is>
      </c>
    </row>
    <row r="27">
      <c r="A27" s="13" t="inlineStr">
        <is>
          <t>Menu engineering</t>
        </is>
      </c>
      <c r="B27" s="13" t="inlineStr">
        <is>
          <t>LibreTexts menu engineering</t>
        </is>
      </c>
      <c r="C27" s="13" t="inlineStr">
        <is>
          <t>https://workforce.libretexts.org/Bookshelves/Food_Production_Service_and_Culinary_Arts/Restaurant_Design%3A_Concept_to_Customer_%28Thibodeaux%29/12%3A_Restaurant_Analysis/12.01%3A_Menu_Engineering</t>
        </is>
      </c>
      <c r="D27" s="13" t="inlineStr">
        <is>
          <t>Contribution margin, food cost, RevPASH, Stars/Plowhorses/Puzzles/Dogs.</t>
        </is>
      </c>
    </row>
    <row r="28">
      <c r="A28" s="13" t="inlineStr">
        <is>
          <t>Delivery menu optimization</t>
        </is>
      </c>
      <c r="B28" s="13" t="inlineStr">
        <is>
          <t>DoorDash / Technomic delivery menu optimization</t>
        </is>
      </c>
      <c r="C28" s="13" t="inlineStr">
        <is>
          <t>https://assets.ctfassets.net/trvmqu12jq2l/2JVMSuZPRd1LYkHNHxHK8j/2473b685d3e1069d20adbfcfdefd253c/DoorDash_Technomic_Delivery_Menu_Optimization_2024_Report.pdf</t>
        </is>
      </c>
      <c r="D28" s="13" t="inlineStr">
        <is>
          <t>Photos, descriptions, customization, and delivery-specific menu quality signals.</t>
        </is>
      </c>
    </row>
    <row r="29">
      <c r="A29" s="13" t="inlineStr">
        <is>
          <t>Franchise audit governance</t>
        </is>
      </c>
      <c r="B29" s="13" t="inlineStr">
        <is>
          <t>ActionCard franchise audit features</t>
        </is>
      </c>
      <c r="C29" s="13" t="inlineStr">
        <is>
          <t>https://actioncardapp.com/</t>
        </is>
      </c>
      <c r="D29" s="13" t="inlineStr">
        <is>
          <t>Custom audits, action plans, visual evidence, dashboards, issue resolution.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mergeCells count="4">
    <mergeCell ref="A1:H2"/>
    <mergeCell ref="A19:H19"/>
    <mergeCell ref="A6:H6"/>
    <mergeCell ref="A3:H4"/>
  </mergeCells>
  <pageMargins left="0.75" right="0.75" top="1" bottom="1" header="0.5" footer="0.5"/>
  <pageSetup fitToHeight="0" fitToWidth="1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9.xml><?xml version="1.0" encoding="utf-8"?>
<worksheet xmlns="http://schemas.openxmlformats.org/spreadsheetml/2006/main">
  <sheetPr>
    <outlinePr summaryBelow="1" summaryRight="1"/>
    <pageSetUpPr fitToPage="1"/>
  </sheetPr>
  <dimension ref="A1:I10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6" customWidth="1" min="9" max="9"/>
  </cols>
  <sheetData>
    <row r="1" ht="28" customHeight="1">
      <c r="A1" s="1" t="inlineStr">
        <is>
          <t>Scenarios</t>
        </is>
      </c>
      <c r="B1" s="2" t="n"/>
      <c r="C1" s="2" t="n"/>
      <c r="D1" s="2" t="n"/>
      <c r="E1" s="2" t="n"/>
      <c r="F1" s="2" t="n"/>
      <c r="G1" s="2" t="n"/>
      <c r="H1" s="2" t="n"/>
      <c r="I1" s="2" t="n"/>
    </row>
    <row r="2" ht="28" customHeight="1">
      <c r="A2" s="2" t="n"/>
      <c r="B2" s="2" t="n"/>
      <c r="C2" s="2" t="n"/>
      <c r="D2" s="2" t="n"/>
      <c r="E2" s="2" t="n"/>
      <c r="F2" s="2" t="n"/>
      <c r="G2" s="2" t="n"/>
      <c r="H2" s="2" t="n"/>
      <c r="I2" s="2" t="n"/>
    </row>
    <row r="3" ht="24" customHeight="1">
      <c r="A3" s="3" t="inlineStr">
        <is>
          <t>Base, Conservative, and Aggressive cases for quick management sensitivity review.</t>
        </is>
      </c>
      <c r="B3" s="4" t="n"/>
      <c r="C3" s="4" t="n"/>
      <c r="D3" s="4" t="n"/>
      <c r="E3" s="4" t="n"/>
      <c r="F3" s="4" t="n"/>
      <c r="G3" s="4" t="n"/>
      <c r="H3" s="4" t="n"/>
      <c r="I3" s="4" t="n"/>
    </row>
    <row r="4" ht="24" customHeight="1">
      <c r="A4" s="4" t="n"/>
      <c r="B4" s="4" t="n"/>
      <c r="C4" s="4" t="n"/>
      <c r="D4" s="4" t="n"/>
      <c r="E4" s="4" t="n"/>
      <c r="F4" s="4" t="n"/>
      <c r="G4" s="4" t="n"/>
      <c r="H4" s="4" t="n"/>
      <c r="I4" s="4" t="n"/>
    </row>
    <row r="5"/>
    <row r="6">
      <c r="A6" s="10" t="inlineStr">
        <is>
          <t>Scenario controls</t>
        </is>
      </c>
      <c r="B6" s="11" t="n"/>
      <c r="C6" s="11" t="n"/>
      <c r="D6" s="11" t="n"/>
      <c r="E6" s="11" t="n"/>
      <c r="F6" s="11" t="n"/>
      <c r="G6" s="11" t="n"/>
      <c r="H6" s="11" t="n"/>
      <c r="I6" s="11" t="n"/>
    </row>
    <row r="7">
      <c r="A7" s="12" t="inlineStr">
        <is>
          <t>Scenario</t>
        </is>
      </c>
      <c r="B7" s="12" t="inlineStr">
        <is>
          <t>Spend / Cost Multiplier</t>
        </is>
      </c>
      <c r="C7" s="12" t="inlineStr">
        <is>
          <t>Revenue / Value Multiplier</t>
        </is>
      </c>
      <c r="D7" s="12" t="inlineStr">
        <is>
          <t>Margin / Conversion Uplift</t>
        </is>
      </c>
      <c r="E7" s="12" t="inlineStr">
        <is>
          <t>Scenario Cost</t>
        </is>
      </c>
      <c r="F7" s="12" t="inlineStr">
        <is>
          <t>Scenario Value</t>
        </is>
      </c>
      <c r="G7" s="12" t="inlineStr">
        <is>
          <t>Contribution Profit</t>
        </is>
      </c>
      <c r="H7" s="12" t="inlineStr">
        <is>
          <t>Scenario ROI</t>
        </is>
      </c>
      <c r="I7" s="12" t="inlineStr">
        <is>
          <t>Management Read</t>
        </is>
      </c>
    </row>
    <row r="8">
      <c r="A8" s="13" t="inlineStr">
        <is>
          <t>Base Case</t>
        </is>
      </c>
      <c r="B8" s="29" t="n">
        <v>1</v>
      </c>
      <c r="C8" s="29" t="n">
        <v>1</v>
      </c>
      <c r="D8" s="29" t="n">
        <v>0</v>
      </c>
      <c r="E8" s="14">
        <f>SUM(Calc!E8:E19)*B8</f>
        <v/>
      </c>
      <c r="F8" s="14">
        <f>SUM(Calc!D8:D19)*C8</f>
        <v/>
      </c>
      <c r="G8" s="14">
        <f>F8*(Assumptions!$B$10+D8)-E8</f>
        <v/>
      </c>
      <c r="H8" s="15">
        <f>IFERROR(G8/E8,0)</f>
        <v/>
      </c>
      <c r="I8" s="13">
        <f>IF(H8&gt;=Assumptions!$B$12,"Meets hurdle","Needs review")</f>
        <v/>
      </c>
    </row>
    <row r="9">
      <c r="A9" s="13" t="inlineStr">
        <is>
          <t>Conservative Case</t>
        </is>
      </c>
      <c r="B9" s="29" t="n">
        <v>0.9</v>
      </c>
      <c r="C9" s="29" t="n">
        <v>0.8</v>
      </c>
      <c r="D9" s="29" t="n">
        <v>-0.05</v>
      </c>
      <c r="E9" s="14">
        <f>SUM(Calc!E8:E19)*B9</f>
        <v/>
      </c>
      <c r="F9" s="14">
        <f>SUM(Calc!D8:D19)*C9</f>
        <v/>
      </c>
      <c r="G9" s="14">
        <f>F9*(Assumptions!$B$10+D9)-E9</f>
        <v/>
      </c>
      <c r="H9" s="15">
        <f>IFERROR(G9/E9,0)</f>
        <v/>
      </c>
      <c r="I9" s="13">
        <f>IF(H9&gt;=Assumptions!$B$12,"Meets hurdle","Needs review")</f>
        <v/>
      </c>
    </row>
    <row r="10">
      <c r="A10" s="13" t="inlineStr">
        <is>
          <t>Aggressive Case</t>
        </is>
      </c>
      <c r="B10" s="29" t="n">
        <v>1.15</v>
      </c>
      <c r="C10" s="29" t="n">
        <v>1.25</v>
      </c>
      <c r="D10" s="29" t="n">
        <v>0.05</v>
      </c>
      <c r="E10" s="14">
        <f>SUM(Calc!E8:E19)*B10</f>
        <v/>
      </c>
      <c r="F10" s="14">
        <f>SUM(Calc!D8:D19)*C10</f>
        <v/>
      </c>
      <c r="G10" s="14">
        <f>F10*(Assumptions!$B$10+D10)-E10</f>
        <v/>
      </c>
      <c r="H10" s="15">
        <f>IFERROR(G10/E10,0)</f>
        <v/>
      </c>
      <c r="I10" s="13">
        <f>IF(H10&gt;=Assumptions!$B$12,"Meets hurdle","Needs review")</f>
        <v/>
      </c>
    </row>
  </sheetData>
  <mergeCells count="3">
    <mergeCell ref="A3:I4"/>
    <mergeCell ref="A1:I2"/>
    <mergeCell ref="A6:I6"/>
  </mergeCells>
  <pageMargins left="0.75" right="0.75" top="1" bottom="1" header="0.5" footer="0.5"/>
  <pageSetup fitToHeight="0" fitToWidth="1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Ashmo.io</dc:creator>
  <dc:title xmlns:dc="http://purl.org/dc/elements/1.1/">CEO / Investor Weekly Flash Report</dc:title>
  <dc:subject xmlns:dc="http://purl.org/dc/elements/1.1/">Weekly performance summary with KPI variance, risks, opportunities, marketing impact, and action ownership.</dc:subject>
  <dcterms:created xmlns:dcterms="http://purl.org/dc/terms/" xmlns:xsi="http://www.w3.org/2001/XMLSchema-instance" xsi:type="dcterms:W3CDTF">2026-05-14T17:38:38Z</dcterms:created>
  <dcterms:modified xmlns:dcterms="http://purl.org/dc/terms/" xmlns:xsi="http://www.w3.org/2001/XMLSchema-instance" xsi:type="dcterms:W3CDTF">2026-05-14T17:38:38Z</dcterms:modified>
</cp:coreProperties>
</file>